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Budget" state="visible" r:id="rId5"/>
    <sheet sheetId="3" name="Actuals" state="visible" r:id="rId6"/>
    <sheet sheetId="4" name="Variance Detail" state="visible" r:id="rId7"/>
    <sheet sheetId="5" name="Department Summary" state="visible" r:id="rId8"/>
    <sheet sheetId="6" name="Dashboard" state="visible" r:id="rId9"/>
  </sheets>
  <calcPr calcId="171027"/>
</workbook>
</file>

<file path=xl/sharedStrings.xml><?xml version="1.0" encoding="utf-8"?>
<sst xmlns="http://schemas.openxmlformats.org/spreadsheetml/2006/main" count="168" uniqueCount="111">
  <si>
    <t>Budget vs Actual Template</t>
  </si>
  <si>
    <t>Purpose</t>
  </si>
  <si>
    <t>This workbook compares budget and actual results by department, category, and line item for a selected month. Replace the synthetic sample data on Budget and Actuals, then use Variance Detail, Department Summary, and Dashboard to review favorable and unfavorable variances.</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</si>
  <si>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</si>
  <si>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</si>
  <si>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</si>
  <si>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Budget</t>
  </si>
  <si>
    <t>Enter planned revenue and expense amounts by line item and month. Blue cells are meant to be edited.</t>
  </si>
  <si>
    <t>Actuals</t>
  </si>
  <si>
    <t>Enter closed-period actual amounts in the same line-item structure as Budget. Line item names and metadata are looked up from Budget.</t>
  </si>
  <si>
    <t>Variance Detail</t>
  </si>
  <si>
    <t>Automatically compares actual vs. budget for the month selected on Dashboard, with favorable/unfavorable logic for revenue and expenses.</t>
  </si>
  <si>
    <t>Department Summary</t>
  </si>
  <si>
    <t>Rolls the selected-month variance detail into one row per department.</t>
  </si>
  <si>
    <t>Dashboard</t>
  </si>
  <si>
    <t>A one-page review: month selector, revenue and expense KPIs, net operating result, unfavorable variance count, and top variance lines.</t>
  </si>
  <si>
    <t>How to use this workbook</t>
  </si>
  <si>
    <t>1. Edit Budget first: keep each Line ID unique, choose Department and Category from the dropdowns, then enter budget amounts by month.</t>
  </si>
  <si>
    <t>2. Edit Actuals next: use the same Line IDs and enter actual amounts after the month closes. The descriptive columns calculate from Budget.</t>
  </si>
  <si>
    <t>3. Go to Dashboard and choose the month to review from the dropdown.</t>
  </si>
  <si>
    <t>4. Use Variance Detail for line-level review and Department Summary for management reporting.</t>
  </si>
  <si>
    <t>5. Investigate any line marked Review; the sample threshold flags unfavorable variances greater than 10% or $1,000.</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</si>
  <si>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</si>
  <si>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</si>
  <si>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</si>
  <si>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</si>
  <si>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</si>
  <si>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</si>
  <si>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import it as a new spreadsheet. The workbook uses portable functions only: SUM, SUMIF, SUMIFS, IF, IFERROR, INDEX, MATCH, ABS, ROUND, LARGE, and arithmetic. Dropdown validations import with the file.</t>
  </si>
  <si>
    <t>Limitations</t>
  </si>
  <si>
    <t>The template assumes each Line ID is unique and appears once in Budget and Actuals. Add rows in both sheets and extend the formulas if you need more than the sample ten lines. The top-variance list uses LARGE plus MATCH, so exact ties return the first matching line. The review threshold is a sample rule, not an accounting policy.</t>
  </si>
  <si>
    <t>★ Free template from Excel.TV — get more free Excel &amp; Google Sheets templates →</t>
  </si>
  <si>
    <t>Enter planned revenue and expense amounts by line item. Keep Line ID unique; calculated sheets key off it.</t>
  </si>
  <si>
    <t>Line ID</t>
  </si>
  <si>
    <t>Department</t>
  </si>
  <si>
    <t>Category</t>
  </si>
  <si>
    <t>Line Item</t>
  </si>
  <si>
    <t>Owner</t>
  </si>
  <si>
    <t>Jan</t>
  </si>
  <si>
    <t>Feb</t>
  </si>
  <si>
    <t>Mar</t>
  </si>
  <si>
    <t>Apr</t>
  </si>
  <si>
    <t>May</t>
  </si>
  <si>
    <t>Jun</t>
  </si>
  <si>
    <t>REV-100</t>
  </si>
  <si>
    <t>Sales</t>
  </si>
  <si>
    <t>Revenue</t>
  </si>
  <si>
    <t>Product subscriptions</t>
  </si>
  <si>
    <t>A. Brooks</t>
  </si>
  <si>
    <t>REV-200</t>
  </si>
  <si>
    <t>Implementation services</t>
  </si>
  <si>
    <t>OPS-110</t>
  </si>
  <si>
    <t>Operations</t>
  </si>
  <si>
    <t>Payroll</t>
  </si>
  <si>
    <t>Warehouse payroll</t>
  </si>
  <si>
    <t>M. Singh</t>
  </si>
  <si>
    <t>OPS-220</t>
  </si>
  <si>
    <t>Software</t>
  </si>
  <si>
    <t>Operations software</t>
  </si>
  <si>
    <t>MKT-130</t>
  </si>
  <si>
    <t>Marketing</t>
  </si>
  <si>
    <t>Demand Gen</t>
  </si>
  <si>
    <t>Paid campaigns</t>
  </si>
  <si>
    <t>J. Rivera</t>
  </si>
  <si>
    <t>MKT-240</t>
  </si>
  <si>
    <t>Events</t>
  </si>
  <si>
    <t>Field events</t>
  </si>
  <si>
    <t>ADM-150</t>
  </si>
  <si>
    <t>Admin</t>
  </si>
  <si>
    <t>Facilities</t>
  </si>
  <si>
    <t>Rent and utilities</t>
  </si>
  <si>
    <t>C. Lee</t>
  </si>
  <si>
    <t>ADM-260</t>
  </si>
  <si>
    <t>Professional Fees</t>
  </si>
  <si>
    <t>Accounting and legal</t>
  </si>
  <si>
    <t>SUP-170</t>
  </si>
  <si>
    <t>Support</t>
  </si>
  <si>
    <t>Contractors</t>
  </si>
  <si>
    <t>Customer support contractors</t>
  </si>
  <si>
    <t>D. Patel</t>
  </si>
  <si>
    <t>SUP-280</t>
  </si>
  <si>
    <t>Training</t>
  </si>
  <si>
    <t>Knowledge base and training</t>
  </si>
  <si>
    <t>Enter actuals after each period closes. Department, category, line item, and owner are looked up from Budget so the two input sheets stay aligned.</t>
  </si>
  <si>
    <t>Calculated detail for the month selected on Dashboard. Favorable variance treats revenue above budget as good and expenses below budget as good.</t>
  </si>
  <si>
    <t>Selected month:</t>
  </si>
  <si>
    <t>Type</t>
  </si>
  <si>
    <t>Actual</t>
  </si>
  <si>
    <t>Variance $</t>
  </si>
  <si>
    <t>Favorable $</t>
  </si>
  <si>
    <t>Unfavorable $</t>
  </si>
  <si>
    <t>Status</t>
  </si>
  <si>
    <t>Review Flag</t>
  </si>
  <si>
    <t>Calculated department rollup for the Dashboard month selector.</t>
  </si>
  <si>
    <t>Revenue Actual</t>
  </si>
  <si>
    <t>Revenue Budget</t>
  </si>
  <si>
    <t>Expense Actual</t>
  </si>
  <si>
    <t>Expense Budget</t>
  </si>
  <si>
    <t>Net Actual</t>
  </si>
  <si>
    <t>Net Budget</t>
  </si>
  <si>
    <t>Budget vs Actual Dashboard</t>
  </si>
  <si>
    <t>Select month:</t>
  </si>
  <si>
    <t>Metric</t>
  </si>
  <si>
    <t>Variance %</t>
  </si>
  <si>
    <t>Interpretation</t>
  </si>
  <si>
    <t>Expenses</t>
  </si>
  <si>
    <t>Net Operating Result</t>
  </si>
  <si>
    <t>Unfavorable variance lines flagged for review:</t>
  </si>
  <si>
    <t>Total unfavorable variance dollars:</t>
  </si>
  <si>
    <t>Top 3 unfavorable variance lines</t>
  </si>
  <si>
    <t>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</si>
</sst>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7" x14ac:knownFonts="1">
    <font>
      <color theme="1"/>
      <family val="2"/>
      <scheme val="minor"/>
      <sz val="11"/>
      <name val="Calibri"/>
    </font>
    <font>
      <b/>
      <sz val="16"/>
    </font>
    <font>
      <b/>
      <sz val="12"/>
    </font>
    <font>
      <i/>
    </font>
    <font>
      <b/>
    </font>
    <font>
      <b/>
      <color rgb="FF1155CC"/>
      <sz val="13"/>
    </font>
    <font>
      <b/>
      <color rgb="FFFFFFFF"/>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164" fontId="0" fillId="2" borderId="1" xfId="0" applyNumberFormat="1" applyFill="1" applyBorder="1" applyAlignment="1">
      <alignment horizontal="right" vertical="center"/>
    </xf>
    <xf numFmtId="0" fontId="0" fillId="2" borderId="1" xfId="0" applyFill="1" applyBorder="1" applyAlignment="1">
      <alignment vertical="center"/>
    </xf>
    <xf numFmtId="0" fontId="0" fillId="3" borderId="1" xfId="0" applyFill="1" applyBorder="1" applyAlignment="1">
      <alignment vertical="center"/>
    </xf>
    <xf numFmtId="0" fontId="0" fillId="3" borderId="1" xfId="0" applyFill="1" applyBorder="1" applyAlignment="1">
      <alignment vertical="center" wrapText="1"/>
    </xf>
    <xf numFmtId="164" fontId="0" fillId="2" borderId="1" xfId="0" applyNumberFormat="1" applyFill="1" applyBorder="1" applyAlignment="1">
      <alignment vertical="center"/>
    </xf>
    <xf numFmtId="0" fontId="4" fillId="0" borderId="0" xfId="0" applyFont="1"/>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vertical="center"/>
    </xf>
    <xf numFmtId="0" fontId="0" fillId="0" borderId="0" xfId="0" applyAlignment="1">
      <alignment wrapText="1"/>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165" fontId="0" fillId="3" borderId="1" xfId="0" applyNumberFormat="1" applyFill="1" applyBorder="1" applyAlignment="1">
      <alignment vertical="center"/>
    </xf>
    <xf numFmtId="0" fontId="4" fillId="3" borderId="1" xfId="0" applyFont="1" applyFill="1" applyBorder="1" applyAlignment="1">
      <alignment horizontal="center" vertical="center" wrapText="1"/>
    </xf>
    <xf numFmtId="164" fontId="4" fillId="4" borderId="1" xfId="0" applyNumberFormat="1" applyFont="1" applyFill="1" applyBorder="1" applyAlignment="1">
      <alignment vertical="center"/>
    </xf>
    <xf numFmtId="165" fontId="4" fillId="4" borderId="1" xfId="0" applyNumberFormat="1" applyFont="1" applyFill="1" applyBorder="1" applyAlignment="1">
      <alignment vertical="center"/>
    </xf>
    <xf numFmtId="0" fontId="4" fillId="4" borderId="1" xfId="0" applyFont="1" applyFill="1" applyBorder="1" applyAlignment="1">
      <alignment horizontal="center" vertical="center" wrapText="1"/>
    </xf>
    <xf numFmtId="3" fontId="4" fillId="4" borderId="1" xfId="0" applyNumberFormat="1" applyFon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vertical="center" wrapText="1"/>
    </xf>
    <xf numFmtId="0" fontId="0" fillId="4" borderId="1" xfId="0" applyFill="1" applyBorder="1" applyAlignment="1">
      <alignment vertical="center"/>
    </xf>
    <xf numFmtId="164" fontId="0" fillId="4" borderId="1" xfId="0" applyNumberForma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45"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4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16" customWidth="1"/>
    <col min="3" max="3" width="20" customWidth="1"/>
    <col min="4" max="4" width="30" customWidth="1"/>
    <col min="5" max="5" width="16" customWidth="1"/>
    <col min="6" max="11" width="13" customWidth="1"/>
  </cols>
  <sheetData>
    <row r="1" ht="30" customHeight="1" spans="1:11" x14ac:dyDescent="0.25">
      <c r="A1" s="2" t="s">
        <v>32</v>
      </c>
      <c r="B1" s="2"/>
      <c r="C1" s="2"/>
      <c r="D1" s="2"/>
      <c r="E1" s="2"/>
      <c r="F1" s="2"/>
      <c r="G1" s="2"/>
      <c r="H1" s="2"/>
      <c r="I1" s="2"/>
      <c r="J1" s="2"/>
      <c r="K1" s="2"/>
    </row>
    <row r="2" spans="4:4" x14ac:dyDescent="0.25">
      <c r="D2" s="2"/>
    </row>
    <row r="3" ht="30" customHeight="1" spans="1:11" x14ac:dyDescent="0.25">
      <c r="A3" s="11" t="s">
        <v>33</v>
      </c>
      <c r="B3" s="11" t="s">
        <v>34</v>
      </c>
      <c r="C3" s="11" t="s">
        <v>35</v>
      </c>
      <c r="D3" s="11" t="s">
        <v>36</v>
      </c>
      <c r="E3" s="11" t="s">
        <v>37</v>
      </c>
      <c r="F3" s="11" t="s">
        <v>38</v>
      </c>
      <c r="G3" s="11" t="s">
        <v>39</v>
      </c>
      <c r="H3" s="11" t="s">
        <v>40</v>
      </c>
      <c r="I3" s="11" t="s">
        <v>41</v>
      </c>
      <c r="J3" s="11" t="s">
        <v>42</v>
      </c>
      <c r="K3" s="11" t="s">
        <v>43</v>
      </c>
    </row>
    <row r="4" spans="1:11" x14ac:dyDescent="0.25">
      <c r="A4" s="12" t="s">
        <v>44</v>
      </c>
      <c r="B4" s="12" t="s">
        <v>45</v>
      </c>
      <c r="C4" s="12" t="s">
        <v>46</v>
      </c>
      <c r="D4" s="13" t="s">
        <v>47</v>
      </c>
      <c r="E4" s="12" t="s">
        <v>48</v>
      </c>
      <c r="F4" s="14">
        <v>84000</v>
      </c>
      <c r="G4" s="14">
        <v>86000</v>
      </c>
      <c r="H4" s="14">
        <v>88000</v>
      </c>
      <c r="I4" s="14">
        <v>90000</v>
      </c>
      <c r="J4" s="14">
        <v>92000</v>
      </c>
      <c r="K4" s="14">
        <v>94000</v>
      </c>
    </row>
    <row r="5" spans="1:11" x14ac:dyDescent="0.25">
      <c r="A5" s="12" t="s">
        <v>49</v>
      </c>
      <c r="B5" s="12" t="s">
        <v>45</v>
      </c>
      <c r="C5" s="12" t="s">
        <v>46</v>
      </c>
      <c r="D5" s="13" t="s">
        <v>50</v>
      </c>
      <c r="E5" s="12" t="s">
        <v>48</v>
      </c>
      <c r="F5" s="14">
        <v>18000</v>
      </c>
      <c r="G5" s="14">
        <v>19000</v>
      </c>
      <c r="H5" s="14">
        <v>20000</v>
      </c>
      <c r="I5" s="14">
        <v>21000</v>
      </c>
      <c r="J5" s="14">
        <v>22000</v>
      </c>
      <c r="K5" s="14">
        <v>23000</v>
      </c>
    </row>
    <row r="6" spans="1:11" x14ac:dyDescent="0.25">
      <c r="A6" s="12" t="s">
        <v>51</v>
      </c>
      <c r="B6" s="12" t="s">
        <v>52</v>
      </c>
      <c r="C6" s="12" t="s">
        <v>53</v>
      </c>
      <c r="D6" s="13" t="s">
        <v>54</v>
      </c>
      <c r="E6" s="12" t="s">
        <v>55</v>
      </c>
      <c r="F6" s="14">
        <v>28500</v>
      </c>
      <c r="G6" s="14">
        <v>28500</v>
      </c>
      <c r="H6" s="14">
        <v>29200</v>
      </c>
      <c r="I6" s="14">
        <v>29200</v>
      </c>
      <c r="J6" s="14">
        <v>30000</v>
      </c>
      <c r="K6" s="14">
        <v>30000</v>
      </c>
    </row>
    <row r="7" spans="1:11" x14ac:dyDescent="0.25">
      <c r="A7" s="12" t="s">
        <v>56</v>
      </c>
      <c r="B7" s="12" t="s">
        <v>52</v>
      </c>
      <c r="C7" s="12" t="s">
        <v>57</v>
      </c>
      <c r="D7" s="13" t="s">
        <v>58</v>
      </c>
      <c r="E7" s="12" t="s">
        <v>55</v>
      </c>
      <c r="F7" s="14">
        <v>4200</v>
      </c>
      <c r="G7" s="14">
        <v>4200</v>
      </c>
      <c r="H7" s="14">
        <v>4400</v>
      </c>
      <c r="I7" s="14">
        <v>4400</v>
      </c>
      <c r="J7" s="14">
        <v>4600</v>
      </c>
      <c r="K7" s="14">
        <v>4600</v>
      </c>
    </row>
    <row r="8" spans="1:11" x14ac:dyDescent="0.25">
      <c r="A8" s="12" t="s">
        <v>59</v>
      </c>
      <c r="B8" s="12" t="s">
        <v>60</v>
      </c>
      <c r="C8" s="12" t="s">
        <v>61</v>
      </c>
      <c r="D8" s="13" t="s">
        <v>62</v>
      </c>
      <c r="E8" s="12" t="s">
        <v>63</v>
      </c>
      <c r="F8" s="14">
        <v>14500</v>
      </c>
      <c r="G8" s="14">
        <v>15000</v>
      </c>
      <c r="H8" s="14">
        <v>16000</v>
      </c>
      <c r="I8" s="14">
        <v>17000</v>
      </c>
      <c r="J8" s="14">
        <v>17500</v>
      </c>
      <c r="K8" s="14">
        <v>18000</v>
      </c>
    </row>
    <row r="9" spans="1:11" x14ac:dyDescent="0.25">
      <c r="A9" s="12" t="s">
        <v>64</v>
      </c>
      <c r="B9" s="12" t="s">
        <v>60</v>
      </c>
      <c r="C9" s="12" t="s">
        <v>65</v>
      </c>
      <c r="D9" s="13" t="s">
        <v>66</v>
      </c>
      <c r="E9" s="12" t="s">
        <v>63</v>
      </c>
      <c r="F9" s="14">
        <v>3500</v>
      </c>
      <c r="G9" s="14">
        <v>4200</v>
      </c>
      <c r="H9" s="14">
        <v>5000</v>
      </c>
      <c r="I9" s="14">
        <v>5800</v>
      </c>
      <c r="J9" s="14">
        <v>6200</v>
      </c>
      <c r="K9" s="14">
        <v>7000</v>
      </c>
    </row>
    <row r="10" spans="1:11" x14ac:dyDescent="0.25">
      <c r="A10" s="12" t="s">
        <v>67</v>
      </c>
      <c r="B10" s="12" t="s">
        <v>68</v>
      </c>
      <c r="C10" s="12" t="s">
        <v>69</v>
      </c>
      <c r="D10" s="13" t="s">
        <v>70</v>
      </c>
      <c r="E10" s="12" t="s">
        <v>71</v>
      </c>
      <c r="F10" s="14">
        <v>9800</v>
      </c>
      <c r="G10" s="14">
        <v>9800</v>
      </c>
      <c r="H10" s="14">
        <v>9800</v>
      </c>
      <c r="I10" s="14">
        <v>9800</v>
      </c>
      <c r="J10" s="14">
        <v>9800</v>
      </c>
      <c r="K10" s="14">
        <v>9800</v>
      </c>
    </row>
    <row r="11" spans="1:11" x14ac:dyDescent="0.25">
      <c r="A11" s="12" t="s">
        <v>72</v>
      </c>
      <c r="B11" s="12" t="s">
        <v>68</v>
      </c>
      <c r="C11" s="12" t="s">
        <v>73</v>
      </c>
      <c r="D11" s="13" t="s">
        <v>74</v>
      </c>
      <c r="E11" s="12" t="s">
        <v>71</v>
      </c>
      <c r="F11" s="14">
        <v>5200</v>
      </c>
      <c r="G11" s="14">
        <v>3800</v>
      </c>
      <c r="H11" s="14">
        <v>4200</v>
      </c>
      <c r="I11" s="14">
        <v>4100</v>
      </c>
      <c r="J11" s="14">
        <v>4300</v>
      </c>
      <c r="K11" s="14">
        <v>4500</v>
      </c>
    </row>
    <row r="12" spans="1:11" x14ac:dyDescent="0.25">
      <c r="A12" s="12" t="s">
        <v>75</v>
      </c>
      <c r="B12" s="12" t="s">
        <v>76</v>
      </c>
      <c r="C12" s="12" t="s">
        <v>77</v>
      </c>
      <c r="D12" s="13" t="s">
        <v>78</v>
      </c>
      <c r="E12" s="12" t="s">
        <v>79</v>
      </c>
      <c r="F12" s="14">
        <v>7200</v>
      </c>
      <c r="G12" s="14">
        <v>7200</v>
      </c>
      <c r="H12" s="14">
        <v>7600</v>
      </c>
      <c r="I12" s="14">
        <v>7600</v>
      </c>
      <c r="J12" s="14">
        <v>8000</v>
      </c>
      <c r="K12" s="14">
        <v>8000</v>
      </c>
    </row>
    <row r="13" spans="1:11" x14ac:dyDescent="0.25">
      <c r="A13" s="12" t="s">
        <v>80</v>
      </c>
      <c r="B13" s="12" t="s">
        <v>76</v>
      </c>
      <c r="C13" s="12" t="s">
        <v>81</v>
      </c>
      <c r="D13" s="13" t="s">
        <v>82</v>
      </c>
      <c r="E13" s="12" t="s">
        <v>79</v>
      </c>
      <c r="F13" s="14">
        <v>1800</v>
      </c>
      <c r="G13" s="14">
        <v>1800</v>
      </c>
      <c r="H13" s="14">
        <v>2200</v>
      </c>
      <c r="I13" s="14">
        <v>2200</v>
      </c>
      <c r="J13" s="14">
        <v>2400</v>
      </c>
      <c r="K13" s="14">
        <v>2400</v>
      </c>
    </row>
  </sheetData>
  <mergeCells count="1">
    <mergeCell ref="A1:K1"/>
  </mergeCells>
  <dataValidations count="6">
    <dataValidation type="list" showErrorMessage="1" errorTitle="Invalid department" error="Choose one of: Sales, Operations, Marketing, Admin, Support" sqref="B10:B13">
      <formula1>"Sales,Operations,Marketing,Admin,Support"</formula1>
    </dataValidation>
    <dataValidation type="list" showErrorMessage="1" errorTitle="Invalid department" error="Choose one of: Sales, Operations, Marketing, Admin, Support" sqref="B4:B13">
      <formula1>"Sales,Operations,Marketing,Admin,Support"</formula1>
    </dataValidation>
    <dataValidation type="list" showErrorMessage="1" errorTitle="Invalid category" error="Choose one of: Revenue, Payroll, Software, Demand Gen, Events, Facilities, Professional Fees, Contractors, Training" sqref="C10:C13">
      <formula1>"Revenue,Payroll,Software,Demand Gen,Events,Facilities,Professional Fees,Contractors,Training"</formula1>
    </dataValidation>
    <dataValidation type="list" showErrorMessage="1" errorTitle="Invalid category" error="Choose one of: Revenue, Payroll, Software, Demand Gen, Events, Facilities, Professional Fees, Contractors, Training" sqref="C4:C13">
      <formula1>"Revenue,Payroll,Software,Demand Gen,Events,Facilities,Professional Fees,Contractors,Training"</formula1>
    </dataValidation>
    <dataValidation type="decimal" allowBlank="1" showErrorMessage="1" errorTitle="Invalid number" error="Enter a number between 0 and 10000000" sqref="F10:K13">
      <formula1>0</formula1>
      <formula2>10000000</formula2>
    </dataValidation>
    <dataValidation type="decimal" allowBlank="1" showErrorMessage="1" errorTitle="Invalid number" error="Enter a number between 0 and 10000000" sqref="F4:K13">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16" customWidth="1"/>
    <col min="3" max="3" width="20" customWidth="1"/>
    <col min="4" max="4" width="30" customWidth="1"/>
    <col min="5" max="5" width="16" customWidth="1"/>
    <col min="6" max="11" width="13" customWidth="1"/>
  </cols>
  <sheetData>
    <row r="1" ht="30" customHeight="1" spans="1:11" x14ac:dyDescent="0.25">
      <c r="A1" s="2" t="s">
        <v>83</v>
      </c>
      <c r="B1" s="2"/>
      <c r="C1" s="2"/>
      <c r="D1" s="2"/>
      <c r="E1" s="2"/>
      <c r="F1" s="2"/>
      <c r="G1" s="2"/>
      <c r="H1" s="2"/>
      <c r="I1" s="2"/>
      <c r="J1" s="2"/>
      <c r="K1" s="2"/>
    </row>
    <row r="2" spans="4:4" x14ac:dyDescent="0.25">
      <c r="D2" s="2"/>
    </row>
    <row r="3" ht="30" customHeight="1" spans="1:11" x14ac:dyDescent="0.25">
      <c r="A3" s="11" t="s">
        <v>33</v>
      </c>
      <c r="B3" s="11" t="s">
        <v>34</v>
      </c>
      <c r="C3" s="11" t="s">
        <v>35</v>
      </c>
      <c r="D3" s="11" t="s">
        <v>36</v>
      </c>
      <c r="E3" s="11" t="s">
        <v>37</v>
      </c>
      <c r="F3" s="11" t="s">
        <v>38</v>
      </c>
      <c r="G3" s="11" t="s">
        <v>39</v>
      </c>
      <c r="H3" s="11" t="s">
        <v>40</v>
      </c>
      <c r="I3" s="11" t="s">
        <v>41</v>
      </c>
      <c r="J3" s="11" t="s">
        <v>42</v>
      </c>
      <c r="K3" s="11" t="s">
        <v>43</v>
      </c>
    </row>
    <row r="4" spans="1:11" x14ac:dyDescent="0.25">
      <c r="A4" s="15" t="s">
        <v>44</v>
      </c>
      <c r="B4" s="16">
        <f>IFERROR(INDEX(Budget!$B$4:$B$13,MATCH($A4,Budget!$A$4:$A$13,0)),"(check Line ID)")</f>
      </c>
      <c r="C4" s="16">
        <f>IFERROR(INDEX(Budget!$C$4:$C$13,MATCH($A4,Budget!$A$4:$A$13,0)),"(check Line ID)")</f>
      </c>
      <c r="D4" s="17">
        <f>IFERROR(INDEX(Budget!$D$4:$D$13,MATCH($A4,Budget!$A$4:$A$13,0)),"(check Line ID)")</f>
      </c>
      <c r="E4" s="16">
        <f>IFERROR(INDEX(Budget!$E$4:$E$13,MATCH($A4,Budget!$A$4:$A$13,0)),"(check Line ID)")</f>
      </c>
      <c r="F4" s="18">
        <v>81200</v>
      </c>
      <c r="G4" s="18">
        <v>89200</v>
      </c>
      <c r="H4" s="18">
        <v>91400</v>
      </c>
      <c r="I4" s="18">
        <v>89750</v>
      </c>
      <c r="J4" s="18">
        <v>93200</v>
      </c>
      <c r="K4" s="18">
        <v>95500</v>
      </c>
    </row>
    <row r="5" spans="1:11" x14ac:dyDescent="0.25">
      <c r="A5" s="15" t="s">
        <v>49</v>
      </c>
      <c r="B5" s="16">
        <f>IFERROR(INDEX(Budget!$B$4:$B$13,MATCH($A5,Budget!$A$4:$A$13,0)),"(check Line ID)")</f>
      </c>
      <c r="C5" s="16">
        <f>IFERROR(INDEX(Budget!$C$4:$C$13,MATCH($A5,Budget!$A$4:$A$13,0)),"(check Line ID)")</f>
      </c>
      <c r="D5" s="17">
        <f>IFERROR(INDEX(Budget!$D$4:$D$13,MATCH($A5,Budget!$A$4:$A$13,0)),"(check Line ID)")</f>
      </c>
      <c r="E5" s="16">
        <f>IFERROR(INDEX(Budget!$E$4:$E$13,MATCH($A5,Budget!$A$4:$A$13,0)),"(check Line ID)")</f>
      </c>
      <c r="F5" s="18">
        <v>19400</v>
      </c>
      <c r="G5" s="18">
        <v>18450</v>
      </c>
      <c r="H5" s="18">
        <v>20750</v>
      </c>
      <c r="I5" s="18">
        <v>21800</v>
      </c>
      <c r="J5" s="18">
        <v>21400</v>
      </c>
      <c r="K5" s="18">
        <v>23650</v>
      </c>
    </row>
    <row r="6" spans="1:11" x14ac:dyDescent="0.25">
      <c r="A6" s="15" t="s">
        <v>51</v>
      </c>
      <c r="B6" s="16">
        <f>IFERROR(INDEX(Budget!$B$4:$B$13,MATCH($A6,Budget!$A$4:$A$13,0)),"(check Line ID)")</f>
      </c>
      <c r="C6" s="16">
        <f>IFERROR(INDEX(Budget!$C$4:$C$13,MATCH($A6,Budget!$A$4:$A$13,0)),"(check Line ID)")</f>
      </c>
      <c r="D6" s="17">
        <f>IFERROR(INDEX(Budget!$D$4:$D$13,MATCH($A6,Budget!$A$4:$A$13,0)),"(check Line ID)")</f>
      </c>
      <c r="E6" s="16">
        <f>IFERROR(INDEX(Budget!$E$4:$E$13,MATCH($A6,Budget!$A$4:$A$13,0)),"(check Line ID)")</f>
      </c>
      <c r="F6" s="18">
        <v>28100</v>
      </c>
      <c r="G6" s="18">
        <v>29150</v>
      </c>
      <c r="H6" s="18">
        <v>30450</v>
      </c>
      <c r="I6" s="18">
        <v>28800</v>
      </c>
      <c r="J6" s="18">
        <v>30100</v>
      </c>
      <c r="K6" s="18">
        <v>31200</v>
      </c>
    </row>
    <row r="7" spans="1:11" x14ac:dyDescent="0.25">
      <c r="A7" s="15" t="s">
        <v>56</v>
      </c>
      <c r="B7" s="16">
        <f>IFERROR(INDEX(Budget!$B$4:$B$13,MATCH($A7,Budget!$A$4:$A$13,0)),"(check Line ID)")</f>
      </c>
      <c r="C7" s="16">
        <f>IFERROR(INDEX(Budget!$C$4:$C$13,MATCH($A7,Budget!$A$4:$A$13,0)),"(check Line ID)")</f>
      </c>
      <c r="D7" s="17">
        <f>IFERROR(INDEX(Budget!$D$4:$D$13,MATCH($A7,Budget!$A$4:$A$13,0)),"(check Line ID)")</f>
      </c>
      <c r="E7" s="16">
        <f>IFERROR(INDEX(Budget!$E$4:$E$13,MATCH($A7,Budget!$A$4:$A$13,0)),"(check Line ID)")</f>
      </c>
      <c r="F7" s="18">
        <v>4200</v>
      </c>
      <c r="G7" s="18">
        <v>4380</v>
      </c>
      <c r="H7" s="18">
        <v>4920</v>
      </c>
      <c r="I7" s="18">
        <v>4410</v>
      </c>
      <c r="J7" s="18">
        <v>4600</v>
      </c>
      <c r="K7" s="18">
        <v>4700</v>
      </c>
    </row>
    <row r="8" spans="1:11" x14ac:dyDescent="0.25">
      <c r="A8" s="15" t="s">
        <v>59</v>
      </c>
      <c r="B8" s="16">
        <f>IFERROR(INDEX(Budget!$B$4:$B$13,MATCH($A8,Budget!$A$4:$A$13,0)),"(check Line ID)")</f>
      </c>
      <c r="C8" s="16">
        <f>IFERROR(INDEX(Budget!$C$4:$C$13,MATCH($A8,Budget!$A$4:$A$13,0)),"(check Line ID)")</f>
      </c>
      <c r="D8" s="17">
        <f>IFERROR(INDEX(Budget!$D$4:$D$13,MATCH($A8,Budget!$A$4:$A$13,0)),"(check Line ID)")</f>
      </c>
      <c r="E8" s="16">
        <f>IFERROR(INDEX(Budget!$E$4:$E$13,MATCH($A8,Budget!$A$4:$A$13,0)),"(check Line ID)")</f>
      </c>
      <c r="F8" s="18">
        <v>15300</v>
      </c>
      <c r="G8" s="18">
        <v>14250</v>
      </c>
      <c r="H8" s="18">
        <v>19750</v>
      </c>
      <c r="I8" s="18">
        <v>16800</v>
      </c>
      <c r="J8" s="18">
        <v>18900</v>
      </c>
      <c r="K8" s="18">
        <v>17650</v>
      </c>
    </row>
    <row r="9" spans="1:11" x14ac:dyDescent="0.25">
      <c r="A9" s="15" t="s">
        <v>64</v>
      </c>
      <c r="B9" s="16">
        <f>IFERROR(INDEX(Budget!$B$4:$B$13,MATCH($A9,Budget!$A$4:$A$13,0)),"(check Line ID)")</f>
      </c>
      <c r="C9" s="16">
        <f>IFERROR(INDEX(Budget!$C$4:$C$13,MATCH($A9,Budget!$A$4:$A$13,0)),"(check Line ID)")</f>
      </c>
      <c r="D9" s="17">
        <f>IFERROR(INDEX(Budget!$D$4:$D$13,MATCH($A9,Budget!$A$4:$A$13,0)),"(check Line ID)")</f>
      </c>
      <c r="E9" s="16">
        <f>IFERROR(INDEX(Budget!$E$4:$E$13,MATCH($A9,Budget!$A$4:$A$13,0)),"(check Line ID)")</f>
      </c>
      <c r="F9" s="18">
        <v>2900</v>
      </c>
      <c r="G9" s="18">
        <v>5100</v>
      </c>
      <c r="H9" s="18">
        <v>6100</v>
      </c>
      <c r="I9" s="18">
        <v>5400</v>
      </c>
      <c r="J9" s="18">
        <v>6900</v>
      </c>
      <c r="K9" s="18">
        <v>8200</v>
      </c>
    </row>
    <row r="10" spans="1:11" x14ac:dyDescent="0.25">
      <c r="A10" s="15" t="s">
        <v>67</v>
      </c>
      <c r="B10" s="16">
        <f>IFERROR(INDEX(Budget!$B$4:$B$13,MATCH($A10,Budget!$A$4:$A$13,0)),"(check Line ID)")</f>
      </c>
      <c r="C10" s="16">
        <f>IFERROR(INDEX(Budget!$C$4:$C$13,MATCH($A10,Budget!$A$4:$A$13,0)),"(check Line ID)")</f>
      </c>
      <c r="D10" s="17">
        <f>IFERROR(INDEX(Budget!$D$4:$D$13,MATCH($A10,Budget!$A$4:$A$13,0)),"(check Line ID)")</f>
      </c>
      <c r="E10" s="16">
        <f>IFERROR(INDEX(Budget!$E$4:$E$13,MATCH($A10,Budget!$A$4:$A$13,0)),"(check Line ID)")</f>
      </c>
      <c r="F10" s="18">
        <v>9825</v>
      </c>
      <c r="G10" s="18">
        <v>9790</v>
      </c>
      <c r="H10" s="18">
        <v>10050</v>
      </c>
      <c r="I10" s="18">
        <v>9875</v>
      </c>
      <c r="J10" s="18">
        <v>9910</v>
      </c>
      <c r="K10" s="18">
        <v>10150</v>
      </c>
    </row>
    <row r="11" spans="1:11" x14ac:dyDescent="0.25">
      <c r="A11" s="15" t="s">
        <v>72</v>
      </c>
      <c r="B11" s="16">
        <f>IFERROR(INDEX(Budget!$B$4:$B$13,MATCH($A11,Budget!$A$4:$A$13,0)),"(check Line ID)")</f>
      </c>
      <c r="C11" s="16">
        <f>IFERROR(INDEX(Budget!$C$4:$C$13,MATCH($A11,Budget!$A$4:$A$13,0)),"(check Line ID)")</f>
      </c>
      <c r="D11" s="17">
        <f>IFERROR(INDEX(Budget!$D$4:$D$13,MATCH($A11,Budget!$A$4:$A$13,0)),"(check Line ID)")</f>
      </c>
      <c r="E11" s="16">
        <f>IFERROR(INDEX(Budget!$E$4:$E$13,MATCH($A11,Budget!$A$4:$A$13,0)),"(check Line ID)")</f>
      </c>
      <c r="F11" s="18">
        <v>4700</v>
      </c>
      <c r="G11" s="18">
        <v>3600</v>
      </c>
      <c r="H11" s="18">
        <v>4850</v>
      </c>
      <c r="I11" s="18">
        <v>4050</v>
      </c>
      <c r="J11" s="18">
        <v>5125</v>
      </c>
      <c r="K11" s="18">
        <v>4300</v>
      </c>
    </row>
    <row r="12" spans="1:11" x14ac:dyDescent="0.25">
      <c r="A12" s="15" t="s">
        <v>75</v>
      </c>
      <c r="B12" s="16">
        <f>IFERROR(INDEX(Budget!$B$4:$B$13,MATCH($A12,Budget!$A$4:$A$13,0)),"(check Line ID)")</f>
      </c>
      <c r="C12" s="16">
        <f>IFERROR(INDEX(Budget!$C$4:$C$13,MATCH($A12,Budget!$A$4:$A$13,0)),"(check Line ID)")</f>
      </c>
      <c r="D12" s="17">
        <f>IFERROR(INDEX(Budget!$D$4:$D$13,MATCH($A12,Budget!$A$4:$A$13,0)),"(check Line ID)")</f>
      </c>
      <c r="E12" s="16">
        <f>IFERROR(INDEX(Budget!$E$4:$E$13,MATCH($A12,Budget!$A$4:$A$13,0)),"(check Line ID)")</f>
      </c>
      <c r="F12" s="18">
        <v>7450</v>
      </c>
      <c r="G12" s="18">
        <v>7300</v>
      </c>
      <c r="H12" s="18">
        <v>7850</v>
      </c>
      <c r="I12" s="18">
        <v>8125</v>
      </c>
      <c r="J12" s="18">
        <v>7900</v>
      </c>
      <c r="K12" s="18">
        <v>8300</v>
      </c>
    </row>
    <row r="13" spans="1:11" x14ac:dyDescent="0.25">
      <c r="A13" s="15" t="s">
        <v>80</v>
      </c>
      <c r="B13" s="16">
        <f>IFERROR(INDEX(Budget!$B$4:$B$13,MATCH($A13,Budget!$A$4:$A$13,0)),"(check Line ID)")</f>
      </c>
      <c r="C13" s="16">
        <f>IFERROR(INDEX(Budget!$C$4:$C$13,MATCH($A13,Budget!$A$4:$A$13,0)),"(check Line ID)")</f>
      </c>
      <c r="D13" s="17">
        <f>IFERROR(INDEX(Budget!$D$4:$D$13,MATCH($A13,Budget!$A$4:$A$13,0)),"(check Line ID)")</f>
      </c>
      <c r="E13" s="16">
        <f>IFERROR(INDEX(Budget!$E$4:$E$13,MATCH($A13,Budget!$A$4:$A$13,0)),"(check Line ID)")</f>
      </c>
      <c r="F13" s="18">
        <v>1650</v>
      </c>
      <c r="G13" s="18">
        <v>1900</v>
      </c>
      <c r="H13" s="18">
        <v>2100</v>
      </c>
      <c r="I13" s="18">
        <v>2450</v>
      </c>
      <c r="J13" s="18">
        <v>2380</v>
      </c>
      <c r="K13" s="18">
        <v>2600</v>
      </c>
    </row>
  </sheetData>
  <mergeCells count="1">
    <mergeCell ref="A1:K1"/>
  </mergeCells>
  <dataValidations count="2">
    <dataValidation type="decimal" allowBlank="1" showErrorMessage="1" errorTitle="Invalid number" error="Enter a number between 0 and 10000000" sqref="F10:K13">
      <formula1>0</formula1>
      <formula2>10000000</formula2>
    </dataValidation>
    <dataValidation type="decimal" allowBlank="1" showErrorMessage="1" errorTitle="Invalid number" error="Enter a number between 0 and 10000000" sqref="F4:K13">
      <formula1>0</formula1>
      <formula2>10000000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workbookViewId="0">
      <pane ySplit="4" topLeftCell="A5" activePane="bottomLeft" state="frozen"/>
      <selection pane="bottomLeft"/>
    </sheetView>
  </sheetViews>
  <sheetFormatPr defaultRowHeight="15" outlineLevelRow="0" outlineLevelCol="0" x14ac:dyDescent="55"/>
  <cols>
    <col min="1" max="1" width="14" customWidth="1"/>
    <col min="2" max="2" width="16" customWidth="1"/>
    <col min="3" max="3" width="20" customWidth="1"/>
    <col min="4" max="4" width="30" customWidth="1"/>
    <col min="5" max="5" width="16" customWidth="1"/>
    <col min="6" max="6" width="12" customWidth="1"/>
    <col min="7" max="9" width="13" customWidth="1"/>
    <col min="10" max="10" width="14" customWidth="1"/>
    <col min="11" max="11" width="15" customWidth="1"/>
    <col min="12" max="13" width="12" customWidth="1"/>
  </cols>
  <sheetData>
    <row r="1" ht="30" customHeight="1" spans="1:13" x14ac:dyDescent="0.25">
      <c r="A1" s="2" t="s">
        <v>84</v>
      </c>
      <c r="B1" s="2"/>
      <c r="C1" s="2"/>
      <c r="D1" s="2"/>
      <c r="E1" s="2"/>
      <c r="F1" s="2"/>
      <c r="G1" s="2"/>
      <c r="H1" s="2"/>
      <c r="I1" s="2"/>
      <c r="J1" s="2"/>
      <c r="K1" s="2"/>
      <c r="L1" s="2"/>
      <c r="M1" s="2"/>
    </row>
    <row r="2" spans="1:4" x14ac:dyDescent="0.25">
      <c r="A2" s="19" t="s">
        <v>85</v>
      </c>
      <c r="B2" s="20">
        <f>Dashboard!$B$3</f>
      </c>
      <c r="D2" s="2"/>
    </row>
    <row r="3" spans="4:4" x14ac:dyDescent="0.25">
      <c r="D3" s="2"/>
    </row>
    <row r="4" ht="30" customHeight="1" spans="1:13" x14ac:dyDescent="0.25">
      <c r="A4" s="11" t="s">
        <v>33</v>
      </c>
      <c r="B4" s="11" t="s">
        <v>34</v>
      </c>
      <c r="C4" s="11" t="s">
        <v>35</v>
      </c>
      <c r="D4" s="11" t="s">
        <v>36</v>
      </c>
      <c r="E4" s="11" t="s">
        <v>37</v>
      </c>
      <c r="F4" s="11" t="s">
        <v>86</v>
      </c>
      <c r="G4" s="11" t="s">
        <v>87</v>
      </c>
      <c r="H4" s="11" t="s">
        <v>6</v>
      </c>
      <c r="I4" s="11" t="s">
        <v>88</v>
      </c>
      <c r="J4" s="11" t="s">
        <v>89</v>
      </c>
      <c r="K4" s="11" t="s">
        <v>90</v>
      </c>
      <c r="L4" s="11" t="s">
        <v>91</v>
      </c>
      <c r="M4" s="11" t="s">
        <v>92</v>
      </c>
    </row>
    <row r="5" spans="1:13" x14ac:dyDescent="0.25">
      <c r="A5" s="16">
        <f>Budget!A4</f>
      </c>
      <c r="B5" s="16">
        <f>IFERROR(INDEX(Budget!$B$4:$B$13,MATCH($A5,Budget!$A$4:$A$13,0)),"")</f>
      </c>
      <c r="C5" s="16">
        <f>IFERROR(INDEX(Budget!$C$4:$C$13,MATCH($A5,Budget!$A$4:$A$13,0)),"")</f>
      </c>
      <c r="D5" s="17">
        <f>IFERROR(INDEX(Budget!$D$4:$D$13,MATCH($A5,Budget!$A$4:$A$13,0)),"")</f>
      </c>
      <c r="E5" s="16">
        <f>IFERROR(INDEX(Budget!$E$4:$E$13,MATCH($A5,Budget!$A$4:$A$13,0)),"")</f>
      </c>
      <c r="F5" s="21">
        <f>IF(C5="Revenue","Revenue","Expense")</f>
      </c>
      <c r="G5" s="22">
        <f>IFERROR(INDEX(Actuals!$F$4:$K$13,MATCH($A5,Actuals!$A$4:$A$13,0),MATCH($B$2,Actuals!$F$3:$K$3,0)),0)</f>
      </c>
      <c r="H5" s="22">
        <f>IFERROR(INDEX(Budget!$F$4:$K$13,MATCH($A5,Budget!$A$4:$A$13,0),MATCH($B$2,Budget!$F$3:$K$3,0)),0)</f>
      </c>
      <c r="I5" s="22">
        <f>G5-H5</f>
      </c>
      <c r="J5" s="22">
        <f>IF(F5="Revenue",I5,-I5)</f>
      </c>
      <c r="K5" s="22">
        <f>IF(J5&lt;0,ABS(J5),0)</f>
      </c>
      <c r="L5" s="20">
        <f>IF(K5&gt;1000,"Review",IF(IFERROR(ABS(J5)/H5,0)&gt;0.1,"Review","OK"))</f>
      </c>
      <c r="M5" s="21">
        <f>IF(L5="Review",1,0)</f>
      </c>
    </row>
    <row r="6" spans="1:13" x14ac:dyDescent="0.25">
      <c r="A6" s="16">
        <f>Budget!A5</f>
      </c>
      <c r="B6" s="16">
        <f>IFERROR(INDEX(Budget!$B$4:$B$13,MATCH($A6,Budget!$A$4:$A$13,0)),"")</f>
      </c>
      <c r="C6" s="16">
        <f>IFERROR(INDEX(Budget!$C$4:$C$13,MATCH($A6,Budget!$A$4:$A$13,0)),"")</f>
      </c>
      <c r="D6" s="17">
        <f>IFERROR(INDEX(Budget!$D$4:$D$13,MATCH($A6,Budget!$A$4:$A$13,0)),"")</f>
      </c>
      <c r="E6" s="16">
        <f>IFERROR(INDEX(Budget!$E$4:$E$13,MATCH($A6,Budget!$A$4:$A$13,0)),"")</f>
      </c>
      <c r="F6" s="21">
        <f>IF(C6="Revenue","Revenue","Expense")</f>
      </c>
      <c r="G6" s="22">
        <f>IFERROR(INDEX(Actuals!$F$4:$K$13,MATCH($A6,Actuals!$A$4:$A$13,0),MATCH($B$2,Actuals!$F$3:$K$3,0)),0)</f>
      </c>
      <c r="H6" s="22">
        <f>IFERROR(INDEX(Budget!$F$4:$K$13,MATCH($A6,Budget!$A$4:$A$13,0),MATCH($B$2,Budget!$F$3:$K$3,0)),0)</f>
      </c>
      <c r="I6" s="22">
        <f>G6-H6</f>
      </c>
      <c r="J6" s="22">
        <f>IF(F6="Revenue",I6,-I6)</f>
      </c>
      <c r="K6" s="22">
        <f>IF(J6&lt;0,ABS(J6),0)</f>
      </c>
      <c r="L6" s="20">
        <f>IF(K6&gt;1000,"Review",IF(IFERROR(ABS(J6)/H6,0)&gt;0.1,"Review","OK"))</f>
      </c>
      <c r="M6" s="21">
        <f>IF(L6="Review",1,0)</f>
      </c>
    </row>
    <row r="7" spans="1:13" x14ac:dyDescent="0.25">
      <c r="A7" s="16">
        <f>Budget!A6</f>
      </c>
      <c r="B7" s="16">
        <f>IFERROR(INDEX(Budget!$B$4:$B$13,MATCH($A7,Budget!$A$4:$A$13,0)),"")</f>
      </c>
      <c r="C7" s="16">
        <f>IFERROR(INDEX(Budget!$C$4:$C$13,MATCH($A7,Budget!$A$4:$A$13,0)),"")</f>
      </c>
      <c r="D7" s="17">
        <f>IFERROR(INDEX(Budget!$D$4:$D$13,MATCH($A7,Budget!$A$4:$A$13,0)),"")</f>
      </c>
      <c r="E7" s="16">
        <f>IFERROR(INDEX(Budget!$E$4:$E$13,MATCH($A7,Budget!$A$4:$A$13,0)),"")</f>
      </c>
      <c r="F7" s="21">
        <f>IF(C7="Revenue","Revenue","Expense")</f>
      </c>
      <c r="G7" s="22">
        <f>IFERROR(INDEX(Actuals!$F$4:$K$13,MATCH($A7,Actuals!$A$4:$A$13,0),MATCH($B$2,Actuals!$F$3:$K$3,0)),0)</f>
      </c>
      <c r="H7" s="22">
        <f>IFERROR(INDEX(Budget!$F$4:$K$13,MATCH($A7,Budget!$A$4:$A$13,0),MATCH($B$2,Budget!$F$3:$K$3,0)),0)</f>
      </c>
      <c r="I7" s="22">
        <f>G7-H7</f>
      </c>
      <c r="J7" s="22">
        <f>IF(F7="Revenue",I7,-I7)</f>
      </c>
      <c r="K7" s="22">
        <f>IF(J7&lt;0,ABS(J7),0)</f>
      </c>
      <c r="L7" s="20">
        <f>IF(K7&gt;1000,"Review",IF(IFERROR(ABS(J7)/H7,0)&gt;0.1,"Review","OK"))</f>
      </c>
      <c r="M7" s="21">
        <f>IF(L7="Review",1,0)</f>
      </c>
    </row>
    <row r="8" spans="1:13" x14ac:dyDescent="0.25">
      <c r="A8" s="16">
        <f>Budget!A7</f>
      </c>
      <c r="B8" s="16">
        <f>IFERROR(INDEX(Budget!$B$4:$B$13,MATCH($A8,Budget!$A$4:$A$13,0)),"")</f>
      </c>
      <c r="C8" s="16">
        <f>IFERROR(INDEX(Budget!$C$4:$C$13,MATCH($A8,Budget!$A$4:$A$13,0)),"")</f>
      </c>
      <c r="D8" s="17">
        <f>IFERROR(INDEX(Budget!$D$4:$D$13,MATCH($A8,Budget!$A$4:$A$13,0)),"")</f>
      </c>
      <c r="E8" s="16">
        <f>IFERROR(INDEX(Budget!$E$4:$E$13,MATCH($A8,Budget!$A$4:$A$13,0)),"")</f>
      </c>
      <c r="F8" s="21">
        <f>IF(C8="Revenue","Revenue","Expense")</f>
      </c>
      <c r="G8" s="22">
        <f>IFERROR(INDEX(Actuals!$F$4:$K$13,MATCH($A8,Actuals!$A$4:$A$13,0),MATCH($B$2,Actuals!$F$3:$K$3,0)),0)</f>
      </c>
      <c r="H8" s="22">
        <f>IFERROR(INDEX(Budget!$F$4:$K$13,MATCH($A8,Budget!$A$4:$A$13,0),MATCH($B$2,Budget!$F$3:$K$3,0)),0)</f>
      </c>
      <c r="I8" s="22">
        <f>G8-H8</f>
      </c>
      <c r="J8" s="22">
        <f>IF(F8="Revenue",I8,-I8)</f>
      </c>
      <c r="K8" s="22">
        <f>IF(J8&lt;0,ABS(J8),0)</f>
      </c>
      <c r="L8" s="20">
        <f>IF(K8&gt;1000,"Review",IF(IFERROR(ABS(J8)/H8,0)&gt;0.1,"Review","OK"))</f>
      </c>
      <c r="M8" s="21">
        <f>IF(L8="Review",1,0)</f>
      </c>
    </row>
    <row r="9" spans="1:13" x14ac:dyDescent="0.25">
      <c r="A9" s="16">
        <f>Budget!A8</f>
      </c>
      <c r="B9" s="16">
        <f>IFERROR(INDEX(Budget!$B$4:$B$13,MATCH($A9,Budget!$A$4:$A$13,0)),"")</f>
      </c>
      <c r="C9" s="16">
        <f>IFERROR(INDEX(Budget!$C$4:$C$13,MATCH($A9,Budget!$A$4:$A$13,0)),"")</f>
      </c>
      <c r="D9" s="17">
        <f>IFERROR(INDEX(Budget!$D$4:$D$13,MATCH($A9,Budget!$A$4:$A$13,0)),"")</f>
      </c>
      <c r="E9" s="16">
        <f>IFERROR(INDEX(Budget!$E$4:$E$13,MATCH($A9,Budget!$A$4:$A$13,0)),"")</f>
      </c>
      <c r="F9" s="21">
        <f>IF(C9="Revenue","Revenue","Expense")</f>
      </c>
      <c r="G9" s="22">
        <f>IFERROR(INDEX(Actuals!$F$4:$K$13,MATCH($A9,Actuals!$A$4:$A$13,0),MATCH($B$2,Actuals!$F$3:$K$3,0)),0)</f>
      </c>
      <c r="H9" s="22">
        <f>IFERROR(INDEX(Budget!$F$4:$K$13,MATCH($A9,Budget!$A$4:$A$13,0),MATCH($B$2,Budget!$F$3:$K$3,0)),0)</f>
      </c>
      <c r="I9" s="22">
        <f>G9-H9</f>
      </c>
      <c r="J9" s="22">
        <f>IF(F9="Revenue",I9,-I9)</f>
      </c>
      <c r="K9" s="22">
        <f>IF(J9&lt;0,ABS(J9),0)</f>
      </c>
      <c r="L9" s="20">
        <f>IF(K9&gt;1000,"Review",IF(IFERROR(ABS(J9)/H9,0)&gt;0.1,"Review","OK"))</f>
      </c>
      <c r="M9" s="21">
        <f>IF(L9="Review",1,0)</f>
      </c>
    </row>
    <row r="10" spans="1:13" x14ac:dyDescent="0.25">
      <c r="A10" s="16">
        <f>Budget!A9</f>
      </c>
      <c r="B10" s="16">
        <f>IFERROR(INDEX(Budget!$B$4:$B$13,MATCH($A10,Budget!$A$4:$A$13,0)),"")</f>
      </c>
      <c r="C10" s="16">
        <f>IFERROR(INDEX(Budget!$C$4:$C$13,MATCH($A10,Budget!$A$4:$A$13,0)),"")</f>
      </c>
      <c r="D10" s="17">
        <f>IFERROR(INDEX(Budget!$D$4:$D$13,MATCH($A10,Budget!$A$4:$A$13,0)),"")</f>
      </c>
      <c r="E10" s="16">
        <f>IFERROR(INDEX(Budget!$E$4:$E$13,MATCH($A10,Budget!$A$4:$A$13,0)),"")</f>
      </c>
      <c r="F10" s="21">
        <f>IF(C10="Revenue","Revenue","Expense")</f>
      </c>
      <c r="G10" s="22">
        <f>IFERROR(INDEX(Actuals!$F$4:$K$13,MATCH($A10,Actuals!$A$4:$A$13,0),MATCH($B$2,Actuals!$F$3:$K$3,0)),0)</f>
      </c>
      <c r="H10" s="22">
        <f>IFERROR(INDEX(Budget!$F$4:$K$13,MATCH($A10,Budget!$A$4:$A$13,0),MATCH($B$2,Budget!$F$3:$K$3,0)),0)</f>
      </c>
      <c r="I10" s="22">
        <f>G10-H10</f>
      </c>
      <c r="J10" s="22">
        <f>IF(F10="Revenue",I10,-I10)</f>
      </c>
      <c r="K10" s="22">
        <f>IF(J10&lt;0,ABS(J10),0)</f>
      </c>
      <c r="L10" s="20">
        <f>IF(K10&gt;1000,"Review",IF(IFERROR(ABS(J10)/H10,0)&gt;0.1,"Review","OK"))</f>
      </c>
      <c r="M10" s="21">
        <f>IF(L10="Review",1,0)</f>
      </c>
    </row>
    <row r="11" spans="1:13" x14ac:dyDescent="0.25">
      <c r="A11" s="16">
        <f>Budget!A10</f>
      </c>
      <c r="B11" s="16">
        <f>IFERROR(INDEX(Budget!$B$4:$B$13,MATCH($A11,Budget!$A$4:$A$13,0)),"")</f>
      </c>
      <c r="C11" s="16">
        <f>IFERROR(INDEX(Budget!$C$4:$C$13,MATCH($A11,Budget!$A$4:$A$13,0)),"")</f>
      </c>
      <c r="D11" s="17">
        <f>IFERROR(INDEX(Budget!$D$4:$D$13,MATCH($A11,Budget!$A$4:$A$13,0)),"")</f>
      </c>
      <c r="E11" s="16">
        <f>IFERROR(INDEX(Budget!$E$4:$E$13,MATCH($A11,Budget!$A$4:$A$13,0)),"")</f>
      </c>
      <c r="F11" s="21">
        <f>IF(C11="Revenue","Revenue","Expense")</f>
      </c>
      <c r="G11" s="22">
        <f>IFERROR(INDEX(Actuals!$F$4:$K$13,MATCH($A11,Actuals!$A$4:$A$13,0),MATCH($B$2,Actuals!$F$3:$K$3,0)),0)</f>
      </c>
      <c r="H11" s="22">
        <f>IFERROR(INDEX(Budget!$F$4:$K$13,MATCH($A11,Budget!$A$4:$A$13,0),MATCH($B$2,Budget!$F$3:$K$3,0)),0)</f>
      </c>
      <c r="I11" s="22">
        <f>G11-H11</f>
      </c>
      <c r="J11" s="22">
        <f>IF(F11="Revenue",I11,-I11)</f>
      </c>
      <c r="K11" s="22">
        <f>IF(J11&lt;0,ABS(J11),0)</f>
      </c>
      <c r="L11" s="20">
        <f>IF(K11&gt;1000,"Review",IF(IFERROR(ABS(J11)/H11,0)&gt;0.1,"Review","OK"))</f>
      </c>
      <c r="M11" s="21">
        <f>IF(L11="Review",1,0)</f>
      </c>
    </row>
    <row r="12" spans="1:13" x14ac:dyDescent="0.25">
      <c r="A12" s="16">
        <f>Budget!A11</f>
      </c>
      <c r="B12" s="16">
        <f>IFERROR(INDEX(Budget!$B$4:$B$13,MATCH($A12,Budget!$A$4:$A$13,0)),"")</f>
      </c>
      <c r="C12" s="16">
        <f>IFERROR(INDEX(Budget!$C$4:$C$13,MATCH($A12,Budget!$A$4:$A$13,0)),"")</f>
      </c>
      <c r="D12" s="17">
        <f>IFERROR(INDEX(Budget!$D$4:$D$13,MATCH($A12,Budget!$A$4:$A$13,0)),"")</f>
      </c>
      <c r="E12" s="16">
        <f>IFERROR(INDEX(Budget!$E$4:$E$13,MATCH($A12,Budget!$A$4:$A$13,0)),"")</f>
      </c>
      <c r="F12" s="21">
        <f>IF(C12="Revenue","Revenue","Expense")</f>
      </c>
      <c r="G12" s="22">
        <f>IFERROR(INDEX(Actuals!$F$4:$K$13,MATCH($A12,Actuals!$A$4:$A$13,0),MATCH($B$2,Actuals!$F$3:$K$3,0)),0)</f>
      </c>
      <c r="H12" s="22">
        <f>IFERROR(INDEX(Budget!$F$4:$K$13,MATCH($A12,Budget!$A$4:$A$13,0),MATCH($B$2,Budget!$F$3:$K$3,0)),0)</f>
      </c>
      <c r="I12" s="22">
        <f>G12-H12</f>
      </c>
      <c r="J12" s="22">
        <f>IF(F12="Revenue",I12,-I12)</f>
      </c>
      <c r="K12" s="22">
        <f>IF(J12&lt;0,ABS(J12),0)</f>
      </c>
      <c r="L12" s="20">
        <f>IF(K12&gt;1000,"Review",IF(IFERROR(ABS(J12)/H12,0)&gt;0.1,"Review","OK"))</f>
      </c>
      <c r="M12" s="21">
        <f>IF(L12="Review",1,0)</f>
      </c>
    </row>
    <row r="13" spans="1:13" x14ac:dyDescent="0.25">
      <c r="A13" s="16">
        <f>Budget!A12</f>
      </c>
      <c r="B13" s="16">
        <f>IFERROR(INDEX(Budget!$B$4:$B$13,MATCH($A13,Budget!$A$4:$A$13,0)),"")</f>
      </c>
      <c r="C13" s="16">
        <f>IFERROR(INDEX(Budget!$C$4:$C$13,MATCH($A13,Budget!$A$4:$A$13,0)),"")</f>
      </c>
      <c r="D13" s="17">
        <f>IFERROR(INDEX(Budget!$D$4:$D$13,MATCH($A13,Budget!$A$4:$A$13,0)),"")</f>
      </c>
      <c r="E13" s="16">
        <f>IFERROR(INDEX(Budget!$E$4:$E$13,MATCH($A13,Budget!$A$4:$A$13,0)),"")</f>
      </c>
      <c r="F13" s="21">
        <f>IF(C13="Revenue","Revenue","Expense")</f>
      </c>
      <c r="G13" s="22">
        <f>IFERROR(INDEX(Actuals!$F$4:$K$13,MATCH($A13,Actuals!$A$4:$A$13,0),MATCH($B$2,Actuals!$F$3:$K$3,0)),0)</f>
      </c>
      <c r="H13" s="22">
        <f>IFERROR(INDEX(Budget!$F$4:$K$13,MATCH($A13,Budget!$A$4:$A$13,0),MATCH($B$2,Budget!$F$3:$K$3,0)),0)</f>
      </c>
      <c r="I13" s="22">
        <f>G13-H13</f>
      </c>
      <c r="J13" s="22">
        <f>IF(F13="Revenue",I13,-I13)</f>
      </c>
      <c r="K13" s="22">
        <f>IF(J13&lt;0,ABS(J13),0)</f>
      </c>
      <c r="L13" s="20">
        <f>IF(K13&gt;1000,"Review",IF(IFERROR(ABS(J13)/H13,0)&gt;0.1,"Review","OK"))</f>
      </c>
      <c r="M13" s="21">
        <f>IF(L13="Review",1,0)</f>
      </c>
    </row>
    <row r="14" spans="1:13" x14ac:dyDescent="0.25">
      <c r="A14" s="16">
        <f>Budget!A13</f>
      </c>
      <c r="B14" s="16">
        <f>IFERROR(INDEX(Budget!$B$4:$B$13,MATCH($A14,Budget!$A$4:$A$13,0)),"")</f>
      </c>
      <c r="C14" s="16">
        <f>IFERROR(INDEX(Budget!$C$4:$C$13,MATCH($A14,Budget!$A$4:$A$13,0)),"")</f>
      </c>
      <c r="D14" s="17">
        <f>IFERROR(INDEX(Budget!$D$4:$D$13,MATCH($A14,Budget!$A$4:$A$13,0)),"")</f>
      </c>
      <c r="E14" s="16">
        <f>IFERROR(INDEX(Budget!$E$4:$E$13,MATCH($A14,Budget!$A$4:$A$13,0)),"")</f>
      </c>
      <c r="F14" s="21">
        <f>IF(C14="Revenue","Revenue","Expense")</f>
      </c>
      <c r="G14" s="22">
        <f>IFERROR(INDEX(Actuals!$F$4:$K$13,MATCH($A14,Actuals!$A$4:$A$13,0),MATCH($B$2,Actuals!$F$3:$K$3,0)),0)</f>
      </c>
      <c r="H14" s="22">
        <f>IFERROR(INDEX(Budget!$F$4:$K$13,MATCH($A14,Budget!$A$4:$A$13,0),MATCH($B$2,Budget!$F$3:$K$3,0)),0)</f>
      </c>
      <c r="I14" s="22">
        <f>G14-H14</f>
      </c>
      <c r="J14" s="22">
        <f>IF(F14="Revenue",I14,-I14)</f>
      </c>
      <c r="K14" s="22">
        <f>IF(J14&lt;0,ABS(J14),0)</f>
      </c>
      <c r="L14" s="20">
        <f>IF(K14&gt;1000,"Review",IF(IFERROR(ABS(J14)/H14,0)&gt;0.1,"Review","OK"))</f>
      </c>
      <c r="M14" s="21">
        <f>IF(L14="Review",1,0)</f>
      </c>
    </row>
  </sheetData>
  <mergeCells count="1">
    <mergeCell ref="A1:M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5" width="16" customWidth="1"/>
    <col min="6" max="8" width="14" customWidth="1"/>
  </cols>
  <sheetData>
    <row r="1" spans="1:8" x14ac:dyDescent="0.25">
      <c r="A1" s="23" t="s">
        <v>93</v>
      </c>
      <c r="B1" s="23"/>
      <c r="C1" s="23"/>
      <c r="D1" s="23"/>
      <c r="E1" s="23"/>
      <c r="F1" s="23"/>
      <c r="G1" s="23"/>
      <c r="H1" s="23"/>
    </row>
    <row r="2" spans="1:2" x14ac:dyDescent="0.25">
      <c r="A2" s="19" t="s">
        <v>85</v>
      </c>
      <c r="B2" s="20">
        <f>Dashboard!$B$3</f>
      </c>
    </row>
    <row r="4" ht="30" customHeight="1" spans="1:8" x14ac:dyDescent="0.25">
      <c r="A4" s="11" t="s">
        <v>34</v>
      </c>
      <c r="B4" s="11" t="s">
        <v>94</v>
      </c>
      <c r="C4" s="11" t="s">
        <v>95</v>
      </c>
      <c r="D4" s="11" t="s">
        <v>96</v>
      </c>
      <c r="E4" s="11" t="s">
        <v>97</v>
      </c>
      <c r="F4" s="11" t="s">
        <v>98</v>
      </c>
      <c r="G4" s="11" t="s">
        <v>99</v>
      </c>
      <c r="H4" s="11" t="s">
        <v>89</v>
      </c>
    </row>
    <row r="5" spans="1:8" x14ac:dyDescent="0.25">
      <c r="A5" s="24" t="s">
        <v>45</v>
      </c>
      <c r="B5" s="22">
        <f>SUMIFS('Variance Detail'!$G$5:$G$14,'Variance Detail'!$B$5:$B$14,$A5,'Variance Detail'!$F$5:$F$14,"Revenue")</f>
      </c>
      <c r="C5" s="22">
        <f>SUMIFS('Variance Detail'!$H$5:$H$14,'Variance Detail'!$B$5:$B$14,$A5,'Variance Detail'!$F$5:$F$14,"Revenue")</f>
      </c>
      <c r="D5" s="22">
        <f>SUMIFS('Variance Detail'!$G$5:$G$14,'Variance Detail'!$B$5:$B$14,$A5,'Variance Detail'!$F$5:$F$14,"Expense")</f>
      </c>
      <c r="E5" s="22">
        <f>SUMIFS('Variance Detail'!$H$5:$H$14,'Variance Detail'!$B$5:$B$14,$A5,'Variance Detail'!$F$5:$F$14,"Expense")</f>
      </c>
      <c r="F5" s="22">
        <f>B5-D5</f>
      </c>
      <c r="G5" s="22">
        <f>C5-E5</f>
      </c>
      <c r="H5" s="22">
        <f>F5-G5</f>
      </c>
    </row>
    <row r="6" spans="1:8" x14ac:dyDescent="0.25">
      <c r="A6" s="24" t="s">
        <v>52</v>
      </c>
      <c r="B6" s="22">
        <f>SUMIFS('Variance Detail'!$G$5:$G$14,'Variance Detail'!$B$5:$B$14,$A6,'Variance Detail'!$F$5:$F$14,"Revenue")</f>
      </c>
      <c r="C6" s="22">
        <f>SUMIFS('Variance Detail'!$H$5:$H$14,'Variance Detail'!$B$5:$B$14,$A6,'Variance Detail'!$F$5:$F$14,"Revenue")</f>
      </c>
      <c r="D6" s="22">
        <f>SUMIFS('Variance Detail'!$G$5:$G$14,'Variance Detail'!$B$5:$B$14,$A6,'Variance Detail'!$F$5:$F$14,"Expense")</f>
      </c>
      <c r="E6" s="22">
        <f>SUMIFS('Variance Detail'!$H$5:$H$14,'Variance Detail'!$B$5:$B$14,$A6,'Variance Detail'!$F$5:$F$14,"Expense")</f>
      </c>
      <c r="F6" s="22">
        <f>B6-D6</f>
      </c>
      <c r="G6" s="22">
        <f>C6-E6</f>
      </c>
      <c r="H6" s="22">
        <f>F6-G6</f>
      </c>
    </row>
    <row r="7" spans="1:8" x14ac:dyDescent="0.25">
      <c r="A7" s="24" t="s">
        <v>60</v>
      </c>
      <c r="B7" s="22">
        <f>SUMIFS('Variance Detail'!$G$5:$G$14,'Variance Detail'!$B$5:$B$14,$A7,'Variance Detail'!$F$5:$F$14,"Revenue")</f>
      </c>
      <c r="C7" s="22">
        <f>SUMIFS('Variance Detail'!$H$5:$H$14,'Variance Detail'!$B$5:$B$14,$A7,'Variance Detail'!$F$5:$F$14,"Revenue")</f>
      </c>
      <c r="D7" s="22">
        <f>SUMIFS('Variance Detail'!$G$5:$G$14,'Variance Detail'!$B$5:$B$14,$A7,'Variance Detail'!$F$5:$F$14,"Expense")</f>
      </c>
      <c r="E7" s="22">
        <f>SUMIFS('Variance Detail'!$H$5:$H$14,'Variance Detail'!$B$5:$B$14,$A7,'Variance Detail'!$F$5:$F$14,"Expense")</f>
      </c>
      <c r="F7" s="22">
        <f>B7-D7</f>
      </c>
      <c r="G7" s="22">
        <f>C7-E7</f>
      </c>
      <c r="H7" s="22">
        <f>F7-G7</f>
      </c>
    </row>
    <row r="8" spans="1:8" x14ac:dyDescent="0.25">
      <c r="A8" s="24" t="s">
        <v>68</v>
      </c>
      <c r="B8" s="22">
        <f>SUMIFS('Variance Detail'!$G$5:$G$14,'Variance Detail'!$B$5:$B$14,$A8,'Variance Detail'!$F$5:$F$14,"Revenue")</f>
      </c>
      <c r="C8" s="22">
        <f>SUMIFS('Variance Detail'!$H$5:$H$14,'Variance Detail'!$B$5:$B$14,$A8,'Variance Detail'!$F$5:$F$14,"Revenue")</f>
      </c>
      <c r="D8" s="22">
        <f>SUMIFS('Variance Detail'!$G$5:$G$14,'Variance Detail'!$B$5:$B$14,$A8,'Variance Detail'!$F$5:$F$14,"Expense")</f>
      </c>
      <c r="E8" s="22">
        <f>SUMIFS('Variance Detail'!$H$5:$H$14,'Variance Detail'!$B$5:$B$14,$A8,'Variance Detail'!$F$5:$F$14,"Expense")</f>
      </c>
      <c r="F8" s="22">
        <f>B8-D8</f>
      </c>
      <c r="G8" s="22">
        <f>C8-E8</f>
      </c>
      <c r="H8" s="22">
        <f>F8-G8</f>
      </c>
    </row>
    <row r="9" spans="1:8" x14ac:dyDescent="0.25">
      <c r="A9" s="24" t="s">
        <v>76</v>
      </c>
      <c r="B9" s="22">
        <f>SUMIFS('Variance Detail'!$G$5:$G$14,'Variance Detail'!$B$5:$B$14,$A9,'Variance Detail'!$F$5:$F$14,"Revenue")</f>
      </c>
      <c r="C9" s="22">
        <f>SUMIFS('Variance Detail'!$H$5:$H$14,'Variance Detail'!$B$5:$B$14,$A9,'Variance Detail'!$F$5:$F$14,"Revenue")</f>
      </c>
      <c r="D9" s="22">
        <f>SUMIFS('Variance Detail'!$G$5:$G$14,'Variance Detail'!$B$5:$B$14,$A9,'Variance Detail'!$F$5:$F$14,"Expense")</f>
      </c>
      <c r="E9" s="22">
        <f>SUMIFS('Variance Detail'!$H$5:$H$14,'Variance Detail'!$B$5:$B$14,$A9,'Variance Detail'!$F$5:$F$14,"Expense")</f>
      </c>
      <c r="F9" s="22">
        <f>B9-D9</f>
      </c>
      <c r="G9" s="22">
        <f>C9-E9</f>
      </c>
      <c r="H9" s="22">
        <f>F9-G9</f>
      </c>
    </row>
  </sheetData>
  <mergeCells count="1">
    <mergeCell ref="A1:H1"/>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howGridLines="0"/>
  </sheetViews>
  <sheetFormatPr defaultRowHeight="15" outlineLevelRow="0" outlineLevelCol="0" x14ac:dyDescent="55"/>
  <cols>
    <col min="1" max="1" width="24" customWidth="1"/>
    <col min="2" max="4" width="16" customWidth="1"/>
    <col min="5" max="5" width="14" customWidth="1"/>
    <col min="6" max="6" width="18" customWidth="1"/>
  </cols>
  <sheetData>
    <row r="1" spans="1:6" x14ac:dyDescent="0.25">
      <c r="A1" s="1" t="s">
        <v>100</v>
      </c>
      <c r="B1" s="1"/>
      <c r="C1" s="1"/>
      <c r="D1" s="1"/>
      <c r="E1" s="1"/>
      <c r="F1" s="1"/>
    </row>
    <row r="2" spans="1:6" x14ac:dyDescent="0.25">
      <c r="A2" s="2"/>
      <c r="F2" s="2"/>
    </row>
    <row r="3" spans="1:6" x14ac:dyDescent="0.25">
      <c r="A3" s="5" t="s">
        <v>101</v>
      </c>
      <c r="B3" s="25" t="s">
        <v>40</v>
      </c>
      <c r="F3" s="2"/>
    </row>
    <row r="4" spans="1:6" x14ac:dyDescent="0.25">
      <c r="A4" s="2"/>
      <c r="F4" s="2"/>
    </row>
    <row r="5" ht="30" customHeight="1" spans="1:6" x14ac:dyDescent="0.25">
      <c r="A5" s="11" t="s">
        <v>102</v>
      </c>
      <c r="B5" s="11" t="s">
        <v>87</v>
      </c>
      <c r="C5" s="11" t="s">
        <v>6</v>
      </c>
      <c r="D5" s="11" t="s">
        <v>88</v>
      </c>
      <c r="E5" s="11" t="s">
        <v>103</v>
      </c>
      <c r="F5" s="11" t="s">
        <v>104</v>
      </c>
    </row>
    <row r="6" spans="1:6" x14ac:dyDescent="0.25">
      <c r="A6" s="5" t="s">
        <v>46</v>
      </c>
      <c r="B6" s="22">
        <f>SUMIF('Variance Detail'!$F$5:$F$14,"Revenue",'Variance Detail'!$G$5:$G$14)</f>
      </c>
      <c r="C6" s="22">
        <f>SUMIF('Variance Detail'!$F$5:$F$14,"Revenue",'Variance Detail'!$H$5:$H$14)</f>
      </c>
      <c r="D6" s="22">
        <f>B6-C6</f>
      </c>
      <c r="E6" s="26">
        <f>IFERROR(D6/C6,0)</f>
      </c>
      <c r="F6" s="27">
        <f>IF(D6&gt;=0,"Favorable","Unfavorable")</f>
      </c>
    </row>
    <row r="7" spans="1:6" x14ac:dyDescent="0.25">
      <c r="A7" s="5" t="s">
        <v>105</v>
      </c>
      <c r="B7" s="22">
        <f>SUMIF('Variance Detail'!$F$5:$F$14,"Expense",'Variance Detail'!$G$5:$G$14)</f>
      </c>
      <c r="C7" s="22">
        <f>SUMIF('Variance Detail'!$F$5:$F$14,"Expense",'Variance Detail'!$H$5:$H$14)</f>
      </c>
      <c r="D7" s="22">
        <f>B7-C7</f>
      </c>
      <c r="E7" s="26">
        <f>IFERROR(D7/C7,0)</f>
      </c>
      <c r="F7" s="27">
        <f>IF(D7&lt;=0,"Favorable","Unfavorable")</f>
      </c>
    </row>
    <row r="8" spans="1:6" x14ac:dyDescent="0.25">
      <c r="A8" s="5" t="s">
        <v>106</v>
      </c>
      <c r="B8" s="28">
        <f>B6-B7</f>
      </c>
      <c r="C8" s="28">
        <f>C6-C7</f>
      </c>
      <c r="D8" s="28">
        <f>B8-C8</f>
      </c>
      <c r="E8" s="29">
        <f>IFERROR(D8/ABS(C8),0)</f>
      </c>
      <c r="F8" s="30">
        <f>IF(D8&gt;=0,"Favorable","Unfavorable")</f>
      </c>
    </row>
    <row r="9" spans="1:6" x14ac:dyDescent="0.25">
      <c r="A9" s="2"/>
      <c r="F9" s="2"/>
    </row>
    <row r="10" spans="1:6" x14ac:dyDescent="0.25">
      <c r="A10" s="5" t="s">
        <v>107</v>
      </c>
      <c r="B10" s="5"/>
      <c r="C10" s="5"/>
      <c r="D10" s="31">
        <f>SUM('Variance Detail'!$M$5:$M$14)</f>
      </c>
      <c r="F10" s="2"/>
    </row>
    <row r="11" spans="1:6" x14ac:dyDescent="0.25">
      <c r="A11" s="5" t="s">
        <v>108</v>
      </c>
      <c r="B11" s="5"/>
      <c r="C11" s="5"/>
      <c r="D11" s="28">
        <f>SUM('Variance Detail'!$K$5:$K$14)</f>
      </c>
      <c r="F11" s="2"/>
    </row>
    <row r="12" spans="1:6" x14ac:dyDescent="0.25">
      <c r="A12" s="2"/>
      <c r="F12" s="2"/>
    </row>
    <row r="13" spans="1:6" x14ac:dyDescent="0.25">
      <c r="A13" s="3" t="s">
        <v>109</v>
      </c>
      <c r="F13" s="2"/>
    </row>
    <row r="14" ht="30" customHeight="1" spans="1:6" x14ac:dyDescent="0.25">
      <c r="A14" s="11" t="s">
        <v>110</v>
      </c>
      <c r="B14" s="11" t="s">
        <v>36</v>
      </c>
      <c r="C14" s="11" t="s">
        <v>34</v>
      </c>
      <c r="D14" s="11" t="s">
        <v>90</v>
      </c>
      <c r="F14" s="2"/>
    </row>
    <row r="15" spans="1:6" x14ac:dyDescent="0.25">
      <c r="A15" s="32">
        <v>1</v>
      </c>
      <c r="B15" s="33">
        <f>INDEX('Variance Detail'!$D$5:$D$14,MATCH(D15,'Variance Detail'!$K$5:$K$14,0))</f>
      </c>
      <c r="C15" s="34">
        <f>INDEX('Variance Detail'!$B$5:$B$14,MATCH(D15,'Variance Detail'!$K$5:$K$14,0))</f>
      </c>
      <c r="D15" s="35">
        <f>LARGE('Variance Detail'!$K$5:$K$14,1)</f>
      </c>
      <c r="F15" s="2"/>
    </row>
    <row r="16" spans="1:6" x14ac:dyDescent="0.25">
      <c r="A16" s="32">
        <v>2</v>
      </c>
      <c r="B16" s="33">
        <f>INDEX('Variance Detail'!$D$5:$D$14,MATCH(D16,'Variance Detail'!$K$5:$K$14,0))</f>
      </c>
      <c r="C16" s="34">
        <f>INDEX('Variance Detail'!$B$5:$B$14,MATCH(D16,'Variance Detail'!$K$5:$K$14,0))</f>
      </c>
      <c r="D16" s="35">
        <f>LARGE('Variance Detail'!$K$5:$K$14,2)</f>
      </c>
      <c r="F16" s="2"/>
    </row>
    <row r="17" spans="1:6" x14ac:dyDescent="0.25">
      <c r="A17" s="32">
        <v>3</v>
      </c>
      <c r="B17" s="33">
        <f>INDEX('Variance Detail'!$D$5:$D$14,MATCH(D17,'Variance Detail'!$K$5:$K$14,0))</f>
      </c>
      <c r="C17" s="34">
        <f>INDEX('Variance Detail'!$B$5:$B$14,MATCH(D17,'Variance Detail'!$K$5:$K$14,0))</f>
      </c>
      <c r="D17" s="35">
        <f>LARGE('Variance Detail'!$K$5:$K$14,3)</f>
      </c>
      <c r="F17" s="2"/>
    </row>
  </sheetData>
  <mergeCells count="3">
    <mergeCell ref="A1:F1"/>
    <mergeCell ref="A10:C10"/>
    <mergeCell ref="A11:C11"/>
  </mergeCells>
  <dataValidations count="1">
    <dataValidation type="list" showErrorMessage="1" errorTitle="Invalid month" error="Choose one of: Jan, Feb, Mar, Apr, May, Jun" sqref="B3">
      <formula1>"Jan,Feb,Mar,Apr,May,Jun"</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Budget</vt:lpstr>
      <vt:lpstr>Actuals</vt:lpstr>
      <vt:lpstr>Variance Detail</vt:lpstr>
      <vt:lpstr>Department Summary</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2026-07-29T02:06:53Z</dcterms:created>
  <dcterms:modified xsi:type="dcterms:W3CDTF">2026-07-29T02:06:53Z</dcterms:modified>
</cp:coreProperties>
</file>