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Daily Metrics" state="visible" r:id="rId5"/>
    <sheet sheetId="3" name="Agent Roster" state="visible" r:id="rId6"/>
    <sheet sheetId="4" name="Service Levels" state="visible" r:id="rId7"/>
    <sheet sheetId="5" name="Trend Analysis" state="visible" r:id="rId8"/>
    <sheet sheetId="6" name="Dashboard" state="visible" r:id="rId9"/>
  </sheets>
  <calcPr calcId="171027"/>
</workbook>
</file>

<file path=xl/sharedStrings.xml><?xml version="1.0" encoding="utf-8"?>
<sst xmlns="http://schemas.openxmlformats.org/spreadsheetml/2006/main" count="161" uniqueCount="107">
  <si>
    <t>Call Center KPI Dashboard</t>
  </si>
  <si>
    <t>Purpose</t>
  </si>
  <si>
    <t>This workbook turns day-level call center volumes into the four KPIs every operations manager reports on: average handle time, service level, abandon rate, and occupancy. Enter daily call counts and agent-level handle time in the blue input columns, and average handle time, service level, abandon rate, and occupancy recalculate automatically across Daily Metrics, Service Levels, Trend Analysis, and Dashboard.</t>
  </si>
  <si>
    <t>Clean-room disclosure</t>
  </si>
  <si>
    <t>Clean-room disclosure: every formula, layout, and sample figure in this workbook was authored from scratch for excel.tv. No vendor workbook, template, branding, or sample dataset was downloaded, inspected, or adapted in building this file. All dates, call volumes, agent names, and time figures shown are synthetic and for illustration only.</t>
  </si>
  <si>
    <t>What’s in this workbook</t>
  </si>
  <si>
    <t>Daily Metrics</t>
  </si>
  <si>
    <t>The day-level input sheet. Enter calls offered, calls answered, calls answered within your service-level threshold, total talk/hold/wrap time, and staffed hours. Calls abandoned, average handle time, service level %, abandon rate %, and occupancy % calculate automatically.</t>
  </si>
  <si>
    <t>Agent Roster</t>
  </si>
  <si>
    <t>The agent-level input sheet. Enter each agent's team, shift, scheduled hours, calls handled, and talk/hold/wrap time. Average handle time and calls per scheduled hour calculate automatically.</t>
  </si>
  <si>
    <t>Service Levels</t>
  </si>
  <si>
    <t>A weekly rollup of Daily Metrics: calls offered, calls answered within threshold, calls abandoned, service level %, your target service level %, and whether each week met target.</t>
  </si>
  <si>
    <t>Trend Analysis</t>
  </si>
  <si>
    <t>Week-over-week movement in average handle time, service level %, abandon rate %, and occupancy %, with point/minute change versus the prior week.</t>
  </si>
  <si>
    <t>Dashboard</t>
  </si>
  <si>
    <t>The one-page summary: total calls, average handle time, service level %, abandon rate %, occupancy %, the weekly service-level trend, and the top three agents by calls handled.</t>
  </si>
  <si>
    <t>How to use this workbook</t>
  </si>
  <si>
    <t>1. Open Daily Metrics and replace the sample rows with your own call center's daily volumes, talk/hold/wrap minutes, and staffed hours. Calls Abandoned, Average Handle Time, Service Level %, Abandon Rate %, and Occupancy % calculate automatically from those inputs.</t>
  </si>
  <si>
    <t>2. Open Agent Roster and replace the sample agent list with your own team's scheduled hours and handled-call totals for the same reporting period.</t>
  </si>
  <si>
    <t>3. Open Service Levels and set each week's Week Starting, Week Ending, and Target Service Level %. The offered/answered/abandoned totals pull automatically from Daily Metrics by date range.</t>
  </si>
  <si>
    <t>4. Review Trend Analysis to see whether service level, abandon rate, average handle time, and occupancy are improving or slipping week over week.</t>
  </si>
  <si>
    <t>5. Use Dashboard for reporting and management review. It pulls from every other sheet automatically, so you should not type into Dashboard output cells.</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</si>
  <si>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</si>
  <si>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</si>
  <si>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</si>
  <si>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</si>
  <si>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</si>
  <si>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</si>
  <si>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Every formula in this workbook (SUM, SUMIFS, AVERAGEIFS, IF, IFERROR, INDEX, MATCH, MIN, MAX, LARGE, ROUND, and arithmetic) is natively supported in Google Sheets, so no formula substitutions are required. Dropdown validation on Team, Shift, and Status also carries over automatically.</t>
  </si>
  <si>
    <t>Limitations</t>
  </si>
  <si>
    <t>This workbook measures service level against a fixed, editable answer-time threshold rather than a live phone-system feed, because the template is designed to stay portable and auditable across Excel and Google Sheets using a limited native formula set. It assumes Daily Metrics has exactly one row per reporting day and that Service Levels' week ranges line up with those dates without gaps or overlaps. The top-3 agent ranking uses a calculated priority based on calls handled; exact ties return the first matching roster row. This is a spreadsheet template, not a workforce management system, ACD, or real-time queue monitor.</t>
  </si>
  <si>
    <t>★ Free template from Excel.TV — get more free Excel &amp; Google Sheets templates →</t>
  </si>
  <si>
    <t>Enter one row per reporting day in the blue columns: calls offered, calls answered, calls answered within your service-level threshold, total talk/hold/wrap time in minutes, and staffed hours. Calls Abandoned, Average Handle Time, Service Level %, Abandon Rate %, and Occupancy % are calculated.</t>
  </si>
  <si>
    <t>Date</t>
  </si>
  <si>
    <t>Calls Offered</t>
  </si>
  <si>
    <t>Calls Answered</t>
  </si>
  <si>
    <t>Answered Within Threshold</t>
  </si>
  <si>
    <t>Total Talk Time (min)</t>
  </si>
  <si>
    <t>Total Hold Time (min)</t>
  </si>
  <si>
    <t>Total Wrap Time (min)</t>
  </si>
  <si>
    <t>Staffed Hours</t>
  </si>
  <si>
    <t>Calls Abandoned</t>
  </si>
  <si>
    <t>Average Handle Time (min)</t>
  </si>
  <si>
    <t>Service Level %</t>
  </si>
  <si>
    <t>Abandon Rate %</t>
  </si>
  <si>
    <t>Occupancy %</t>
  </si>
  <si>
    <t>Enter one row per agent for the current reporting period in the blue columns. Average Handle Time and Calls per Scheduled Hour are calculated from Calls Handled and Talk/Hold/Wrap Time.</t>
  </si>
  <si>
    <t>Agent</t>
  </si>
  <si>
    <t>Team</t>
  </si>
  <si>
    <t>Shift</t>
  </si>
  <si>
    <t>Scheduled Hours</t>
  </si>
  <si>
    <t>Calls Handled</t>
  </si>
  <si>
    <t>Talk Time (min)</t>
  </si>
  <si>
    <t>Hold Time (min)</t>
  </si>
  <si>
    <t>Wrap Time (min)</t>
  </si>
  <si>
    <t>Calls per Scheduled Hour</t>
  </si>
  <si>
    <t>Status</t>
  </si>
  <si>
    <t>Dana Whitfield</t>
  </si>
  <si>
    <t>Inbound Support</t>
  </si>
  <si>
    <t>AM</t>
  </si>
  <si>
    <t>Active</t>
  </si>
  <si>
    <t>Marcus Ibe</t>
  </si>
  <si>
    <t>PM</t>
  </si>
  <si>
    <t>Priya Nair</t>
  </si>
  <si>
    <t>Billing</t>
  </si>
  <si>
    <t>Leon Castillo</t>
  </si>
  <si>
    <t>Coaching</t>
  </si>
  <si>
    <t>Aisha Bello</t>
  </si>
  <si>
    <t>Technical</t>
  </si>
  <si>
    <t>Tom Reilly</t>
  </si>
  <si>
    <t>Overnight</t>
  </si>
  <si>
    <t>Grace Kim</t>
  </si>
  <si>
    <t>Retention</t>
  </si>
  <si>
    <t>Owen Patel</t>
  </si>
  <si>
    <t>Leave</t>
  </si>
  <si>
    <t>Nadia Torres</t>
  </si>
  <si>
    <t>Silas Brooks</t>
  </si>
  <si>
    <t>Elena Voss</t>
  </si>
  <si>
    <t>Julian Ford</t>
  </si>
  <si>
    <t>Set each reporting week's start/end dates and target service level in the blue columns. Calls Offered, Calls Answered Within Threshold, Calls Abandoned, Service Level %, and Abandon Rate % roll up automatically from Daily Metrics for that date range.</t>
  </si>
  <si>
    <t>Week Starting</t>
  </si>
  <si>
    <t>Week Ending</t>
  </si>
  <si>
    <t>Target Service Level %</t>
  </si>
  <si>
    <t>Met Target?</t>
  </si>
  <si>
    <t>This sheet is fully calculated from Service Levels and Daily Metrics: it shows average handle time, service level %, abandon rate %, and occupancy % for each reporting week, plus the change versus the prior week.</t>
  </si>
  <si>
    <t>Service Level Change vs Prior Week (pts)</t>
  </si>
  <si>
    <t>AHT Change vs Prior Week (min)</t>
  </si>
  <si>
    <t>n/a — first week</t>
  </si>
  <si>
    <t>Reporting Period Start</t>
  </si>
  <si>
    <t>Reporting Period End</t>
  </si>
  <si>
    <t>Metric</t>
  </si>
  <si>
    <t>Value</t>
  </si>
  <si>
    <t>How it is calculated</t>
  </si>
  <si>
    <t>Total Calls Offered</t>
  </si>
  <si>
    <t>Sum of Calls Offered across every reporting day.</t>
  </si>
  <si>
    <t>Total Calls Answered</t>
  </si>
  <si>
    <t>Sum of Calls Answered across every reporting day.</t>
  </si>
  <si>
    <t>Total Calls Abandoned</t>
  </si>
  <si>
    <t>Sum of the calculated Calls Abandoned column.</t>
  </si>
  <si>
    <t>Total talk + hold + wrap time divided by total calls answered, across the full period.</t>
  </si>
  <si>
    <t>Calls answered within the service-level threshold divided by calls offered, across the full period.</t>
  </si>
  <si>
    <t>Calls abandoned divided by calls offered, across the full period.</t>
  </si>
  <si>
    <t>Total handle time (talk + hold + wrap, converted to hours) divided by total staffed hours.</t>
  </si>
  <si>
    <t>Weekly service level trend</t>
  </si>
  <si>
    <t>Target %</t>
  </si>
  <si>
    <t>Top 3 agents by calls handled</t>
  </si>
  <si>
    <t>Rank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</si>
</sst>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5">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164"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wrapText="1"/>
    </xf>
    <xf numFmtId="3" fontId="0" fillId="3" borderId="1" xfId="0" applyNumberFormat="1" applyFill="1" applyBorder="1" applyAlignment="1">
      <alignment horizontal="center" vertical="center" wrapText="1"/>
    </xf>
    <xf numFmtId="2" fontId="0" fillId="3" borderId="1" xfId="0" applyNumberFormat="1" applyFill="1" applyBorder="1" applyAlignment="1">
      <alignment horizontal="center" vertical="center" wrapText="1"/>
    </xf>
    <xf numFmtId="165" fontId="0" fillId="3" borderId="1" xfId="0" applyNumberFormat="1" applyFill="1" applyBorder="1" applyAlignment="1">
      <alignment horizontal="center" vertical="center"/>
    </xf>
    <xf numFmtId="0" fontId="0" fillId="2" borderId="1" xfId="0" applyFill="1" applyBorder="1" applyAlignment="1">
      <alignment horizontal="left" vertical="center"/>
    </xf>
    <xf numFmtId="0" fontId="0" fillId="2" borderId="1" xfId="0" applyFill="1" applyBorder="1" applyAlignment="1">
      <alignment horizontal="center" vertical="center"/>
    </xf>
    <xf numFmtId="3" fontId="0" fillId="3" borderId="1" xfId="0" applyNumberFormat="1" applyFill="1" applyBorder="1" applyAlignment="1">
      <alignment horizontal="center" vertical="center"/>
    </xf>
    <xf numFmtId="165" fontId="0" fillId="4" borderId="1" xfId="0" applyNumberFormat="1" applyFill="1" applyBorder="1" applyAlignment="1">
      <alignment horizontal="center" vertical="center"/>
    </xf>
    <xf numFmtId="165" fontId="0" fillId="2" borderId="1" xfId="0" applyNumberFormat="1" applyFill="1" applyBorder="1" applyAlignment="1">
      <alignment horizontal="center" vertical="center" wrapText="1"/>
    </xf>
    <xf numFmtId="0" fontId="4" fillId="3" borderId="1" xfId="0" applyFont="1" applyFill="1" applyBorder="1" applyAlignment="1">
      <alignment horizontal="center"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wrapText="1"/>
    </xf>
    <xf numFmtId="165" fontId="0" fillId="3" borderId="1" xfId="0" applyNumberFormat="1" applyFill="1" applyBorder="1" applyAlignment="1">
      <alignment horizontal="center" vertical="center" wrapText="1"/>
    </xf>
    <xf numFmtId="164" fontId="4" fillId="4" borderId="1" xfId="0" applyNumberFormat="1" applyFont="1" applyFill="1" applyBorder="1" applyAlignment="1">
      <alignment horizontal="center" vertical="center"/>
    </xf>
    <xf numFmtId="3"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165" fontId="4" fillId="4" borderId="1" xfId="0" applyNumberFormat="1" applyFont="1" applyFill="1" applyBorder="1" applyAlignment="1">
      <alignment horizontal="center" vertical="center"/>
    </xf>
    <xf numFmtId="164" fontId="0" fillId="3" borderId="1" xfId="0" applyNumberFormat="1" applyFill="1" applyBorder="1" applyAlignment="1">
      <alignment horizontal="center" vertical="center" wrapText="1"/>
    </xf>
    <xf numFmtId="3" fontId="4" fillId="4" borderId="1" xfId="0" applyNumberFormat="1" applyFont="1" applyFill="1" applyBorder="1" applyAlignment="1">
      <alignment horizontal="center" vertical="center" wrapText="1"/>
    </xf>
    <xf numFmtId="0" fontId="0" fillId="3" borderId="1" xfId="0" applyFill="1" applyBorder="1" applyAlignment="1">
      <alignment horizontal="left" vertical="center"/>
    </xf>
    <xf numFmtId="0" fontId="7"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call-center-kpi-dashboard"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call-center-kpi-dashboa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ht="30" customHeight="1" spans="1:6" x14ac:dyDescent="0.25">
      <c r="A14" s="5" t="s">
        <v>14</v>
      </c>
      <c r="B14" s="5"/>
      <c r="C14" s="2" t="s">
        <v>15</v>
      </c>
      <c r="D14" s="2"/>
      <c r="E14" s="2"/>
      <c r="F14" s="2"/>
    </row>
    <row r="15" spans="1:6" x14ac:dyDescent="0.25">
      <c r="A15" s="2"/>
      <c r="B15" s="2"/>
      <c r="C15" s="2"/>
      <c r="D15" s="2"/>
      <c r="E15" s="2"/>
      <c r="F15" s="2"/>
    </row>
    <row r="16" spans="1:6" x14ac:dyDescent="0.25">
      <c r="A16" s="3" t="s">
        <v>16</v>
      </c>
      <c r="B16" s="3"/>
      <c r="C16" s="3"/>
      <c r="D16" s="3"/>
      <c r="E16" s="3"/>
      <c r="F16" s="3"/>
    </row>
    <row r="17" ht="45" customHeight="1" spans="1:6" x14ac:dyDescent="0.25">
      <c r="A17" s="2" t="s">
        <v>17</v>
      </c>
      <c r="B17" s="2"/>
      <c r="C17" s="2"/>
      <c r="D17" s="2"/>
      <c r="E17" s="2"/>
      <c r="F17" s="2"/>
    </row>
    <row r="18" ht="30" customHeight="1" spans="1:6" x14ac:dyDescent="0.25">
      <c r="A18" s="2" t="s">
        <v>18</v>
      </c>
      <c r="B18" s="2"/>
      <c r="C18" s="2"/>
      <c r="D18" s="2"/>
      <c r="E18" s="2"/>
      <c r="F18" s="2"/>
    </row>
    <row r="19" ht="30" customHeight="1" spans="1:6" x14ac:dyDescent="0.25">
      <c r="A19" s="2" t="s">
        <v>19</v>
      </c>
      <c r="B19" s="2"/>
      <c r="C19" s="2"/>
      <c r="D19" s="2"/>
      <c r="E19" s="2"/>
      <c r="F19" s="2"/>
    </row>
    <row r="20" ht="30" customHeight="1" spans="1:6" x14ac:dyDescent="0.25">
      <c r="A20" s="2" t="s">
        <v>20</v>
      </c>
      <c r="B20" s="2"/>
      <c r="C20" s="2"/>
      <c r="D20" s="2"/>
      <c r="E20" s="2"/>
      <c r="F20" s="2"/>
    </row>
    <row r="21" ht="30" customHeight="1" spans="1:6" x14ac:dyDescent="0.25">
      <c r="A21" s="2" t="s">
        <v>21</v>
      </c>
      <c r="B21" s="2"/>
      <c r="C21" s="2"/>
      <c r="D21" s="2"/>
      <c r="E21" s="2"/>
      <c r="F21" s="2"/>
    </row>
    <row r="22" spans="1:6" x14ac:dyDescent="0.25">
      <c r="A22" s="2"/>
      <c r="B22" s="2"/>
      <c r="C22" s="2"/>
      <c r="D22" s="2"/>
      <c r="E22" s="2"/>
      <c r="F22" s="2"/>
    </row>
    <row r="23" spans="1:6" x14ac:dyDescent="0.25">
      <c r="A23" s="3" t="s">
        <v>22</v>
      </c>
      <c r="B23" s="3"/>
      <c r="C23" s="3"/>
      <c r="D23" s="3"/>
      <c r="E23" s="3"/>
      <c r="F23" s="3"/>
    </row>
    <row r="24" spans="1:6" x14ac:dyDescent="0.25">
      <c r="A24" s="5" t="s">
        <v>22</v>
      </c>
      <c r="B24" s="2"/>
      <c r="C24" s="2"/>
      <c r="D24" s="2"/>
      <c r="E24" s="2"/>
      <c r="F24" s="2"/>
    </row>
    <row r="25" spans="1:6" x14ac:dyDescent="0.25">
      <c r="A25" s="6" t="s">
        <v>23</v>
      </c>
      <c r="B25" s="7" t="s">
        <v>24</v>
      </c>
      <c r="C25" s="2"/>
      <c r="D25" s="2"/>
      <c r="E25" s="2"/>
      <c r="F25" s="2"/>
    </row>
    <row r="26" spans="1:6" x14ac:dyDescent="0.25">
      <c r="A26" s="8" t="s">
        <v>23</v>
      </c>
      <c r="B26" s="7" t="s">
        <v>25</v>
      </c>
      <c r="C26" s="2"/>
      <c r="D26" s="2"/>
      <c r="E26" s="2"/>
      <c r="F26" s="2"/>
    </row>
    <row r="27" spans="1:6" x14ac:dyDescent="0.25">
      <c r="A27" s="9" t="s">
        <v>23</v>
      </c>
      <c r="B27" s="7" t="s">
        <v>26</v>
      </c>
      <c r="C27" s="2"/>
      <c r="D27" s="2"/>
      <c r="E27" s="2"/>
      <c r="F27" s="2"/>
    </row>
    <row r="28" spans="1:6" x14ac:dyDescent="0.25">
      <c r="A28" s="2"/>
      <c r="B28" s="2"/>
      <c r="C28" s="2"/>
      <c r="D28" s="2"/>
      <c r="E28" s="2"/>
      <c r="F28" s="2"/>
    </row>
    <row r="29" spans="1:6" x14ac:dyDescent="0.25">
      <c r="A29" s="3" t="s">
        <v>27</v>
      </c>
      <c r="B29" s="3"/>
      <c r="C29" s="3"/>
      <c r="D29" s="3"/>
      <c r="E29" s="3"/>
      <c r="F29" s="3"/>
    </row>
    <row r="30" ht="60" customHeight="1" spans="1:6" x14ac:dyDescent="0.25">
      <c r="A30" s="2" t="s">
        <v>28</v>
      </c>
      <c r="B30" s="2"/>
      <c r="C30" s="2"/>
      <c r="D30" s="2"/>
      <c r="E30" s="2"/>
      <c r="F30" s="2"/>
    </row>
    <row r="31" spans="1:6" x14ac:dyDescent="0.25">
      <c r="A31" s="2"/>
      <c r="B31" s="2"/>
      <c r="C31" s="2"/>
      <c r="D31" s="2"/>
      <c r="E31" s="2"/>
      <c r="F31" s="2"/>
    </row>
    <row r="32" spans="1:6" x14ac:dyDescent="0.25">
      <c r="A32" s="3" t="s">
        <v>29</v>
      </c>
      <c r="B32" s="3"/>
      <c r="C32" s="3"/>
      <c r="D32" s="3"/>
      <c r="E32" s="3"/>
      <c r="F32" s="3"/>
    </row>
    <row r="33" ht="75" customHeight="1" spans="1:6" x14ac:dyDescent="0.25">
      <c r="A33" s="2" t="s">
        <v>30</v>
      </c>
      <c r="B33" s="2"/>
      <c r="C33" s="2"/>
      <c r="D33" s="2"/>
      <c r="E33" s="2"/>
      <c r="F33" s="2"/>
    </row>
    <row r="34" spans="1:6" x14ac:dyDescent="0.25">
      <c r="A34" s="2"/>
      <c r="B34" s="2"/>
      <c r="C34" s="2"/>
      <c r="D34" s="2"/>
      <c r="E34" s="2"/>
      <c r="F34" s="2"/>
    </row>
    <row r="35" spans="1:6" x14ac:dyDescent="0.25">
      <c r="A35" s="2"/>
      <c r="B35" s="2"/>
      <c r="C35" s="2"/>
      <c r="D35" s="2"/>
      <c r="E35" s="2"/>
      <c r="F35" s="2"/>
    </row>
    <row r="36" ht="32" customHeight="1" spans="1:6" x14ac:dyDescent="0.25">
      <c r="A36" s="10" t="s">
        <v>31</v>
      </c>
      <c r="B36" s="10"/>
      <c r="C36" s="10"/>
      <c r="D36" s="10"/>
      <c r="E36" s="10"/>
      <c r="F36" s="10"/>
    </row>
  </sheetData>
  <mergeCells count="28">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6:F16"/>
    <mergeCell ref="A17:F17"/>
    <mergeCell ref="A18:F18"/>
    <mergeCell ref="A19:F19"/>
    <mergeCell ref="A20:F20"/>
    <mergeCell ref="A21:F21"/>
    <mergeCell ref="A23:F23"/>
    <mergeCell ref="A29:F29"/>
    <mergeCell ref="A30:F30"/>
    <mergeCell ref="A32:F32"/>
    <mergeCell ref="A33:F33"/>
    <mergeCell ref="A36:F36"/>
  </mergeCells>
  <hyperlinks>
    <hyperlink ref="A3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pane ySplit="3" topLeftCell="A4" activePane="bottomLeft" state="frozen"/>
      <selection pane="bottomLeft"/>
    </sheetView>
  </sheetViews>
  <sheetFormatPr defaultRowHeight="15" outlineLevelRow="0" outlineLevelCol="0" x14ac:dyDescent="55"/>
  <cols>
    <col min="1" max="3" width="13" customWidth="1"/>
    <col min="4" max="4" width="15" customWidth="1"/>
    <col min="5" max="7" width="14" customWidth="1"/>
    <col min="8" max="8" width="12" customWidth="1"/>
    <col min="9" max="9" width="13" customWidth="1"/>
    <col min="10" max="10" width="16" customWidth="1"/>
    <col min="11" max="13" width="12" customWidth="1"/>
  </cols>
  <sheetData>
    <row r="1" ht="30" customHeight="1" spans="1:13" x14ac:dyDescent="0.25">
      <c r="A1" s="2" t="s">
        <v>32</v>
      </c>
      <c r="B1" s="2"/>
      <c r="C1" s="2"/>
      <c r="D1" s="2"/>
      <c r="E1" s="2"/>
      <c r="F1" s="2"/>
      <c r="G1" s="2"/>
      <c r="H1" s="2"/>
      <c r="I1" s="2"/>
      <c r="J1" s="2"/>
      <c r="K1" s="2"/>
      <c r="L1" s="2"/>
      <c r="M1" s="2"/>
    </row>
    <row r="2" spans="4:10" x14ac:dyDescent="0.25">
      <c r="D2" s="2"/>
      <c r="E2" s="2"/>
      <c r="F2" s="2"/>
      <c r="G2" s="2"/>
      <c r="I2" s="2"/>
      <c r="J2" s="2"/>
    </row>
    <row r="3" ht="46" customHeight="1" spans="1:13" x14ac:dyDescent="0.25">
      <c r="A3" s="11" t="s">
        <v>33</v>
      </c>
      <c r="B3" s="11" t="s">
        <v>34</v>
      </c>
      <c r="C3" s="11" t="s">
        <v>35</v>
      </c>
      <c r="D3" s="11" t="s">
        <v>36</v>
      </c>
      <c r="E3" s="11" t="s">
        <v>37</v>
      </c>
      <c r="F3" s="11" t="s">
        <v>38</v>
      </c>
      <c r="G3" s="11" t="s">
        <v>39</v>
      </c>
      <c r="H3" s="11" t="s">
        <v>40</v>
      </c>
      <c r="I3" s="11" t="s">
        <v>41</v>
      </c>
      <c r="J3" s="11" t="s">
        <v>42</v>
      </c>
      <c r="K3" s="11" t="s">
        <v>43</v>
      </c>
      <c r="L3" s="11" t="s">
        <v>44</v>
      </c>
      <c r="M3" s="11" t="s">
        <v>45</v>
      </c>
    </row>
    <row r="4" spans="1:13" x14ac:dyDescent="0.25">
      <c r="A4" s="12">
        <v>46237</v>
      </c>
      <c r="B4" s="13">
        <v>210</v>
      </c>
      <c r="C4" s="13">
        <v>178</v>
      </c>
      <c r="D4" s="14">
        <v>130</v>
      </c>
      <c r="E4" s="14">
        <v>742</v>
      </c>
      <c r="F4" s="14">
        <v>71</v>
      </c>
      <c r="G4" s="14">
        <v>89</v>
      </c>
      <c r="H4" s="13">
        <v>20</v>
      </c>
      <c r="I4" s="15">
        <f>MAX(B4-C4,0)</f>
      </c>
      <c r="J4" s="16">
        <f>IFERROR((E4+F4+G4)/C4,0)</f>
      </c>
      <c r="K4" s="17">
        <f>IFERROR(D4/B4,0)</f>
      </c>
      <c r="L4" s="17">
        <f>IFERROR(I4/B4,0)</f>
      </c>
      <c r="M4" s="17">
        <f>IFERROR(((E4+F4+G4)/60)/H4,0)</f>
      </c>
    </row>
    <row r="5" spans="1:13" x14ac:dyDescent="0.25">
      <c r="A5" s="12">
        <v>46238</v>
      </c>
      <c r="B5" s="13">
        <v>205</v>
      </c>
      <c r="C5" s="13">
        <v>176</v>
      </c>
      <c r="D5" s="14">
        <v>128</v>
      </c>
      <c r="E5" s="14">
        <v>730</v>
      </c>
      <c r="F5" s="14">
        <v>68</v>
      </c>
      <c r="G5" s="14">
        <v>86</v>
      </c>
      <c r="H5" s="13">
        <v>20</v>
      </c>
      <c r="I5" s="15">
        <f>MAX(B5-C5,0)</f>
      </c>
      <c r="J5" s="16">
        <f>IFERROR((E5+F5+G5)/C5,0)</f>
      </c>
      <c r="K5" s="17">
        <f>IFERROR(D5/B5,0)</f>
      </c>
      <c r="L5" s="17">
        <f>IFERROR(I5/B5,0)</f>
      </c>
      <c r="M5" s="17">
        <f>IFERROR(((E5+F5+G5)/60)/H5,0)</f>
      </c>
    </row>
    <row r="6" spans="1:13" x14ac:dyDescent="0.25">
      <c r="A6" s="12">
        <v>46239</v>
      </c>
      <c r="B6" s="13">
        <v>198</v>
      </c>
      <c r="C6" s="13">
        <v>171</v>
      </c>
      <c r="D6" s="14">
        <v>122</v>
      </c>
      <c r="E6" s="14">
        <v>715</v>
      </c>
      <c r="F6" s="14">
        <v>66</v>
      </c>
      <c r="G6" s="14">
        <v>84</v>
      </c>
      <c r="H6" s="13">
        <v>19</v>
      </c>
      <c r="I6" s="15">
        <f>MAX(B6-C6,0)</f>
      </c>
      <c r="J6" s="16">
        <f>IFERROR((E6+F6+G6)/C6,0)</f>
      </c>
      <c r="K6" s="17">
        <f>IFERROR(D6/B6,0)</f>
      </c>
      <c r="L6" s="17">
        <f>IFERROR(I6/B6,0)</f>
      </c>
      <c r="M6" s="17">
        <f>IFERROR(((E6+F6+G6)/60)/H6,0)</f>
      </c>
    </row>
    <row r="7" spans="1:13" x14ac:dyDescent="0.25">
      <c r="A7" s="12">
        <v>46240</v>
      </c>
      <c r="B7" s="13">
        <v>215</v>
      </c>
      <c r="C7" s="13">
        <v>182</v>
      </c>
      <c r="D7" s="14">
        <v>133</v>
      </c>
      <c r="E7" s="14">
        <v>758</v>
      </c>
      <c r="F7" s="14">
        <v>73</v>
      </c>
      <c r="G7" s="14">
        <v>91</v>
      </c>
      <c r="H7" s="13">
        <v>20</v>
      </c>
      <c r="I7" s="15">
        <f>MAX(B7-C7,0)</f>
      </c>
      <c r="J7" s="16">
        <f>IFERROR((E7+F7+G7)/C7,0)</f>
      </c>
      <c r="K7" s="17">
        <f>IFERROR(D7/B7,0)</f>
      </c>
      <c r="L7" s="17">
        <f>IFERROR(I7/B7,0)</f>
      </c>
      <c r="M7" s="17">
        <f>IFERROR(((E7+F7+G7)/60)/H7,0)</f>
      </c>
    </row>
    <row r="8" spans="1:13" x14ac:dyDescent="0.25">
      <c r="A8" s="12">
        <v>46241</v>
      </c>
      <c r="B8" s="13">
        <v>190</v>
      </c>
      <c r="C8" s="13">
        <v>165</v>
      </c>
      <c r="D8" s="14">
        <v>118</v>
      </c>
      <c r="E8" s="14">
        <v>690</v>
      </c>
      <c r="F8" s="14">
        <v>64</v>
      </c>
      <c r="G8" s="14">
        <v>81</v>
      </c>
      <c r="H8" s="13">
        <v>18</v>
      </c>
      <c r="I8" s="15">
        <f>MAX(B8-C8,0)</f>
      </c>
      <c r="J8" s="16">
        <f>IFERROR((E8+F8+G8)/C8,0)</f>
      </c>
      <c r="K8" s="17">
        <f>IFERROR(D8/B8,0)</f>
      </c>
      <c r="L8" s="17">
        <f>IFERROR(I8/B8,0)</f>
      </c>
      <c r="M8" s="17">
        <f>IFERROR(((E8+F8+G8)/60)/H8,0)</f>
      </c>
    </row>
    <row r="9" spans="1:13" x14ac:dyDescent="0.25">
      <c r="A9" s="12">
        <v>46244</v>
      </c>
      <c r="B9" s="13">
        <v>200</v>
      </c>
      <c r="C9" s="13">
        <v>179</v>
      </c>
      <c r="D9" s="14">
        <v>138</v>
      </c>
      <c r="E9" s="14">
        <v>748</v>
      </c>
      <c r="F9" s="14">
        <v>70</v>
      </c>
      <c r="G9" s="14">
        <v>88</v>
      </c>
      <c r="H9" s="13">
        <v>20</v>
      </c>
      <c r="I9" s="15">
        <f>MAX(B9-C9,0)</f>
      </c>
      <c r="J9" s="16">
        <f>IFERROR((E9+F9+G9)/C9,0)</f>
      </c>
      <c r="K9" s="17">
        <f>IFERROR(D9/B9,0)</f>
      </c>
      <c r="L9" s="17">
        <f>IFERROR(I9/B9,0)</f>
      </c>
      <c r="M9" s="17">
        <f>IFERROR(((E9+F9+G9)/60)/H9,0)</f>
      </c>
    </row>
    <row r="10" spans="1:13" x14ac:dyDescent="0.25">
      <c r="A10" s="12">
        <v>46245</v>
      </c>
      <c r="B10" s="13">
        <v>195</v>
      </c>
      <c r="C10" s="13">
        <v>176</v>
      </c>
      <c r="D10" s="14">
        <v>134</v>
      </c>
      <c r="E10" s="14">
        <v>736</v>
      </c>
      <c r="F10" s="14">
        <v>68</v>
      </c>
      <c r="G10" s="14">
        <v>86</v>
      </c>
      <c r="H10" s="13">
        <v>19</v>
      </c>
      <c r="I10" s="15">
        <f>MAX(B10-C10,0)</f>
      </c>
      <c r="J10" s="16">
        <f>IFERROR((E10+F10+G10)/C10,0)</f>
      </c>
      <c r="K10" s="17">
        <f>IFERROR(D10/B10,0)</f>
      </c>
      <c r="L10" s="17">
        <f>IFERROR(I10/B10,0)</f>
      </c>
      <c r="M10" s="17">
        <f>IFERROR(((E10+F10+G10)/60)/H10,0)</f>
      </c>
    </row>
    <row r="11" spans="1:13" x14ac:dyDescent="0.25">
      <c r="A11" s="12">
        <v>46246</v>
      </c>
      <c r="B11" s="13">
        <v>208</v>
      </c>
      <c r="C11" s="13">
        <v>187</v>
      </c>
      <c r="D11" s="14">
        <v>144</v>
      </c>
      <c r="E11" s="14">
        <v>782</v>
      </c>
      <c r="F11" s="14">
        <v>74</v>
      </c>
      <c r="G11" s="14">
        <v>92</v>
      </c>
      <c r="H11" s="13">
        <v>21</v>
      </c>
      <c r="I11" s="15">
        <f>MAX(B11-C11,0)</f>
      </c>
      <c r="J11" s="16">
        <f>IFERROR((E11+F11+G11)/C11,0)</f>
      </c>
      <c r="K11" s="17">
        <f>IFERROR(D11/B11,0)</f>
      </c>
      <c r="L11" s="17">
        <f>IFERROR(I11/B11,0)</f>
      </c>
      <c r="M11" s="17">
        <f>IFERROR(((E11+F11+G11)/60)/H11,0)</f>
      </c>
    </row>
    <row r="12" spans="1:13" x14ac:dyDescent="0.25">
      <c r="A12" s="12">
        <v>46247</v>
      </c>
      <c r="B12" s="13">
        <v>202</v>
      </c>
      <c r="C12" s="13">
        <v>182</v>
      </c>
      <c r="D12" s="14">
        <v>140</v>
      </c>
      <c r="E12" s="14">
        <v>761</v>
      </c>
      <c r="F12" s="14">
        <v>71</v>
      </c>
      <c r="G12" s="14">
        <v>89</v>
      </c>
      <c r="H12" s="13">
        <v>20</v>
      </c>
      <c r="I12" s="15">
        <f>MAX(B12-C12,0)</f>
      </c>
      <c r="J12" s="16">
        <f>IFERROR((E12+F12+G12)/C12,0)</f>
      </c>
      <c r="K12" s="17">
        <f>IFERROR(D12/B12,0)</f>
      </c>
      <c r="L12" s="17">
        <f>IFERROR(I12/B12,0)</f>
      </c>
      <c r="M12" s="17">
        <f>IFERROR(((E12+F12+G12)/60)/H12,0)</f>
      </c>
    </row>
    <row r="13" spans="1:13" x14ac:dyDescent="0.25">
      <c r="A13" s="12">
        <v>46248</v>
      </c>
      <c r="B13" s="13">
        <v>188</v>
      </c>
      <c r="C13" s="13">
        <v>170</v>
      </c>
      <c r="D13" s="14">
        <v>130</v>
      </c>
      <c r="E13" s="14">
        <v>711</v>
      </c>
      <c r="F13" s="14">
        <v>65</v>
      </c>
      <c r="G13" s="14">
        <v>83</v>
      </c>
      <c r="H13" s="13">
        <v>18</v>
      </c>
      <c r="I13" s="15">
        <f>MAX(B13-C13,0)</f>
      </c>
      <c r="J13" s="16">
        <f>IFERROR((E13+F13+G13)/C13,0)</f>
      </c>
      <c r="K13" s="17">
        <f>IFERROR(D13/B13,0)</f>
      </c>
      <c r="L13" s="17">
        <f>IFERROR(I13/B13,0)</f>
      </c>
      <c r="M13" s="17">
        <f>IFERROR(((E13+F13+G13)/60)/H13,0)</f>
      </c>
    </row>
    <row r="14" spans="1:13" x14ac:dyDescent="0.25">
      <c r="A14" s="12">
        <v>46251</v>
      </c>
      <c r="B14" s="13">
        <v>199</v>
      </c>
      <c r="C14" s="13">
        <v>184</v>
      </c>
      <c r="D14" s="14">
        <v>149</v>
      </c>
      <c r="E14" s="14">
        <v>770</v>
      </c>
      <c r="F14" s="14">
        <v>68</v>
      </c>
      <c r="G14" s="14">
        <v>86</v>
      </c>
      <c r="H14" s="13">
        <v>20</v>
      </c>
      <c r="I14" s="15">
        <f>MAX(B14-C14,0)</f>
      </c>
      <c r="J14" s="16">
        <f>IFERROR((E14+F14+G14)/C14,0)</f>
      </c>
      <c r="K14" s="17">
        <f>IFERROR(D14/B14,0)</f>
      </c>
      <c r="L14" s="17">
        <f>IFERROR(I14/B14,0)</f>
      </c>
      <c r="M14" s="17">
        <f>IFERROR(((E14+F14+G14)/60)/H14,0)</f>
      </c>
    </row>
    <row r="15" spans="1:13" x14ac:dyDescent="0.25">
      <c r="A15" s="12">
        <v>46252</v>
      </c>
      <c r="B15" s="13">
        <v>203</v>
      </c>
      <c r="C15" s="13">
        <v>189</v>
      </c>
      <c r="D15" s="14">
        <v>154</v>
      </c>
      <c r="E15" s="14">
        <v>791</v>
      </c>
      <c r="F15" s="14">
        <v>70</v>
      </c>
      <c r="G15" s="14">
        <v>88</v>
      </c>
      <c r="H15" s="13">
        <v>21</v>
      </c>
      <c r="I15" s="15">
        <f>MAX(B15-C15,0)</f>
      </c>
      <c r="J15" s="16">
        <f>IFERROR((E15+F15+G15)/C15,0)</f>
      </c>
      <c r="K15" s="17">
        <f>IFERROR(D15/B15,0)</f>
      </c>
      <c r="L15" s="17">
        <f>IFERROR(I15/B15,0)</f>
      </c>
      <c r="M15" s="17">
        <f>IFERROR(((E15+F15+G15)/60)/H15,0)</f>
      </c>
    </row>
    <row r="16" spans="1:13" x14ac:dyDescent="0.25">
      <c r="A16" s="12">
        <v>46253</v>
      </c>
      <c r="B16" s="13">
        <v>196</v>
      </c>
      <c r="C16" s="13">
        <v>182</v>
      </c>
      <c r="D16" s="14">
        <v>148</v>
      </c>
      <c r="E16" s="14">
        <v>761</v>
      </c>
      <c r="F16" s="14">
        <v>67</v>
      </c>
      <c r="G16" s="14">
        <v>85</v>
      </c>
      <c r="H16" s="13">
        <v>20</v>
      </c>
      <c r="I16" s="15">
        <f>MAX(B16-C16,0)</f>
      </c>
      <c r="J16" s="16">
        <f>IFERROR((E16+F16+G16)/C16,0)</f>
      </c>
      <c r="K16" s="17">
        <f>IFERROR(D16/B16,0)</f>
      </c>
      <c r="L16" s="17">
        <f>IFERROR(I16/B16,0)</f>
      </c>
      <c r="M16" s="17">
        <f>IFERROR(((E16+F16+G16)/60)/H16,0)</f>
      </c>
    </row>
    <row r="17" spans="1:13" x14ac:dyDescent="0.25">
      <c r="A17" s="12">
        <v>46254</v>
      </c>
      <c r="B17" s="13">
        <v>210</v>
      </c>
      <c r="C17" s="13">
        <v>196</v>
      </c>
      <c r="D17" s="14">
        <v>160</v>
      </c>
      <c r="E17" s="14">
        <v>820</v>
      </c>
      <c r="F17" s="14">
        <v>75</v>
      </c>
      <c r="G17" s="14">
        <v>94</v>
      </c>
      <c r="H17" s="13">
        <v>22</v>
      </c>
      <c r="I17" s="15">
        <f>MAX(B17-C17,0)</f>
      </c>
      <c r="J17" s="16">
        <f>IFERROR((E17+F17+G17)/C17,0)</f>
      </c>
      <c r="K17" s="17">
        <f>IFERROR(D17/B17,0)</f>
      </c>
      <c r="L17" s="17">
        <f>IFERROR(I17/B17,0)</f>
      </c>
      <c r="M17" s="17">
        <f>IFERROR(((E17+F17+G17)/60)/H17,0)</f>
      </c>
    </row>
    <row r="18" spans="1:13" x14ac:dyDescent="0.25">
      <c r="A18" s="12">
        <v>46255</v>
      </c>
      <c r="B18" s="13">
        <v>192</v>
      </c>
      <c r="C18" s="13">
        <v>179</v>
      </c>
      <c r="D18" s="14">
        <v>145</v>
      </c>
      <c r="E18" s="14">
        <v>749</v>
      </c>
      <c r="F18" s="14">
        <v>65</v>
      </c>
      <c r="G18" s="14">
        <v>83</v>
      </c>
      <c r="H18" s="13">
        <v>19</v>
      </c>
      <c r="I18" s="15">
        <f>MAX(B18-C18,0)</f>
      </c>
      <c r="J18" s="16">
        <f>IFERROR((E18+F18+G18)/C18,0)</f>
      </c>
      <c r="K18" s="17">
        <f>IFERROR(D18/B18,0)</f>
      </c>
      <c r="L18" s="17">
        <f>IFERROR(I18/B18,0)</f>
      </c>
      <c r="M18" s="17">
        <f>IFERROR(((E18+F18+G18)/60)/H18,0)</f>
      </c>
    </row>
    <row r="19" spans="1:13" x14ac:dyDescent="0.25">
      <c r="A19" s="12">
        <v>46258</v>
      </c>
      <c r="B19" s="13">
        <v>205</v>
      </c>
      <c r="C19" s="13">
        <v>194</v>
      </c>
      <c r="D19" s="14">
        <v>165</v>
      </c>
      <c r="E19" s="14">
        <v>811</v>
      </c>
      <c r="F19" s="14">
        <v>71</v>
      </c>
      <c r="G19" s="14">
        <v>90</v>
      </c>
      <c r="H19" s="13">
        <v>21</v>
      </c>
      <c r="I19" s="15">
        <f>MAX(B19-C19,0)</f>
      </c>
      <c r="J19" s="16">
        <f>IFERROR((E19+F19+G19)/C19,0)</f>
      </c>
      <c r="K19" s="17">
        <f>IFERROR(D19/B19,0)</f>
      </c>
      <c r="L19" s="17">
        <f>IFERROR(I19/B19,0)</f>
      </c>
      <c r="M19" s="17">
        <f>IFERROR(((E19+F19+G19)/60)/H19,0)</f>
      </c>
    </row>
    <row r="20" spans="1:13" x14ac:dyDescent="0.25">
      <c r="A20" s="12">
        <v>46259</v>
      </c>
      <c r="B20" s="13">
        <v>198</v>
      </c>
      <c r="C20" s="13">
        <v>188</v>
      </c>
      <c r="D20" s="14">
        <v>159</v>
      </c>
      <c r="E20" s="14">
        <v>786</v>
      </c>
      <c r="F20" s="14">
        <v>68</v>
      </c>
      <c r="G20" s="14">
        <v>87</v>
      </c>
      <c r="H20" s="13">
        <v>20</v>
      </c>
      <c r="I20" s="15">
        <f>MAX(B20-C20,0)</f>
      </c>
      <c r="J20" s="16">
        <f>IFERROR((E20+F20+G20)/C20,0)</f>
      </c>
      <c r="K20" s="17">
        <f>IFERROR(D20/B20,0)</f>
      </c>
      <c r="L20" s="17">
        <f>IFERROR(I20/B20,0)</f>
      </c>
      <c r="M20" s="17">
        <f>IFERROR(((E20+F20+G20)/60)/H20,0)</f>
      </c>
    </row>
    <row r="21" spans="1:13" x14ac:dyDescent="0.25">
      <c r="A21" s="12">
        <v>46260</v>
      </c>
      <c r="B21" s="13">
        <v>212</v>
      </c>
      <c r="C21" s="13">
        <v>201</v>
      </c>
      <c r="D21" s="14">
        <v>172</v>
      </c>
      <c r="E21" s="14">
        <v>840</v>
      </c>
      <c r="F21" s="14">
        <v>74</v>
      </c>
      <c r="G21" s="14">
        <v>93</v>
      </c>
      <c r="H21" s="13">
        <v>22</v>
      </c>
      <c r="I21" s="15">
        <f>MAX(B21-C21,0)</f>
      </c>
      <c r="J21" s="16">
        <f>IFERROR((E21+F21+G21)/C21,0)</f>
      </c>
      <c r="K21" s="17">
        <f>IFERROR(D21/B21,0)</f>
      </c>
      <c r="L21" s="17">
        <f>IFERROR(I21/B21,0)</f>
      </c>
      <c r="M21" s="17">
        <f>IFERROR(((E21+F21+G21)/60)/H21,0)</f>
      </c>
    </row>
    <row r="22" spans="1:13" x14ac:dyDescent="0.25">
      <c r="A22" s="12">
        <v>46261</v>
      </c>
      <c r="B22" s="13">
        <v>207</v>
      </c>
      <c r="C22" s="13">
        <v>197</v>
      </c>
      <c r="D22" s="14">
        <v>168</v>
      </c>
      <c r="E22" s="14">
        <v>823</v>
      </c>
      <c r="F22" s="14">
        <v>72</v>
      </c>
      <c r="G22" s="14">
        <v>91</v>
      </c>
      <c r="H22" s="13">
        <v>21</v>
      </c>
      <c r="I22" s="15">
        <f>MAX(B22-C22,0)</f>
      </c>
      <c r="J22" s="16">
        <f>IFERROR((E22+F22+G22)/C22,0)</f>
      </c>
      <c r="K22" s="17">
        <f>IFERROR(D22/B22,0)</f>
      </c>
      <c r="L22" s="17">
        <f>IFERROR(I22/B22,0)</f>
      </c>
      <c r="M22" s="17">
        <f>IFERROR(((E22+F22+G22)/60)/H22,0)</f>
      </c>
    </row>
    <row r="23" spans="1:13" x14ac:dyDescent="0.25">
      <c r="A23" s="12">
        <v>46262</v>
      </c>
      <c r="B23" s="13">
        <v>190</v>
      </c>
      <c r="C23" s="13">
        <v>181</v>
      </c>
      <c r="D23" s="14">
        <v>154</v>
      </c>
      <c r="E23" s="14">
        <v>756</v>
      </c>
      <c r="F23" s="14">
        <v>66</v>
      </c>
      <c r="G23" s="14">
        <v>84</v>
      </c>
      <c r="H23" s="13">
        <v>19</v>
      </c>
      <c r="I23" s="15">
        <f>MAX(B23-C23,0)</f>
      </c>
      <c r="J23" s="16">
        <f>IFERROR((E23+F23+G23)/C23,0)</f>
      </c>
      <c r="K23" s="17">
        <f>IFERROR(D23/B23,0)</f>
      </c>
      <c r="L23" s="17">
        <f>IFERROR(I23/B23,0)</f>
      </c>
      <c r="M23" s="17">
        <f>IFERROR(((E23+F23+G23)/60)/H23,0)</f>
      </c>
    </row>
  </sheetData>
  <mergeCells count="1">
    <mergeCell ref="A1:M1"/>
  </mergeCells>
  <dataValidations count="2">
    <dataValidation type="decimal" allowBlank="1" showErrorMessage="1" errorTitle="Invalid number" error="Enter a number between 0 and 5000" sqref="B10:H23">
      <formula1>0</formula1>
      <formula2>5000</formula2>
    </dataValidation>
    <dataValidation type="decimal" allowBlank="1" showErrorMessage="1" errorTitle="Invalid number" error="Enter a number between 0 and 5000" sqref="B4:H23">
      <formula1>0</formula1>
      <formula2>5000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pane ySplit="3" topLeftCell="A4" activePane="bottomLeft" state="frozen"/>
      <selection pane="bottomLeft"/>
    </sheetView>
  </sheetViews>
  <sheetFormatPr defaultRowHeight="15" outlineLevelRow="0" outlineLevelCol="0" x14ac:dyDescent="55"/>
  <cols>
    <col min="1" max="1" width="20" customWidth="1"/>
    <col min="2" max="2" width="17" customWidth="1"/>
    <col min="3" max="3" width="12" customWidth="1"/>
    <col min="4" max="4" width="15" customWidth="1"/>
    <col min="5" max="5" width="13" customWidth="1"/>
    <col min="6" max="8" width="14" customWidth="1"/>
    <col min="9" max="10" width="16" customWidth="1"/>
    <col min="11" max="11" width="12" customWidth="1"/>
  </cols>
  <sheetData>
    <row r="1" ht="30" customHeight="1" spans="1:11" x14ac:dyDescent="0.25">
      <c r="A1" s="2" t="s">
        <v>46</v>
      </c>
      <c r="B1" s="2"/>
      <c r="C1" s="2"/>
      <c r="D1" s="2"/>
      <c r="E1" s="2"/>
      <c r="F1" s="2"/>
      <c r="G1" s="2"/>
      <c r="H1" s="2"/>
      <c r="I1" s="2"/>
      <c r="J1" s="2"/>
      <c r="K1" s="2"/>
    </row>
    <row r="2" spans="9:10" x14ac:dyDescent="0.25">
      <c r="I2" s="2"/>
      <c r="J2" s="2"/>
    </row>
    <row r="3" ht="30" customHeight="1" spans="1:11" x14ac:dyDescent="0.25">
      <c r="A3" s="11" t="s">
        <v>47</v>
      </c>
      <c r="B3" s="11" t="s">
        <v>48</v>
      </c>
      <c r="C3" s="11" t="s">
        <v>49</v>
      </c>
      <c r="D3" s="11" t="s">
        <v>50</v>
      </c>
      <c r="E3" s="11" t="s">
        <v>51</v>
      </c>
      <c r="F3" s="11" t="s">
        <v>52</v>
      </c>
      <c r="G3" s="11" t="s">
        <v>53</v>
      </c>
      <c r="H3" s="11" t="s">
        <v>54</v>
      </c>
      <c r="I3" s="11" t="s">
        <v>42</v>
      </c>
      <c r="J3" s="11" t="s">
        <v>55</v>
      </c>
      <c r="K3" s="11" t="s">
        <v>56</v>
      </c>
    </row>
    <row r="4" spans="1:11" x14ac:dyDescent="0.25">
      <c r="A4" s="18" t="s">
        <v>57</v>
      </c>
      <c r="B4" s="19" t="s">
        <v>58</v>
      </c>
      <c r="C4" s="19" t="s">
        <v>59</v>
      </c>
      <c r="D4" s="13">
        <v>40</v>
      </c>
      <c r="E4" s="13">
        <v>210</v>
      </c>
      <c r="F4" s="13">
        <v>850</v>
      </c>
      <c r="G4" s="13">
        <v>80</v>
      </c>
      <c r="H4" s="13">
        <v>100</v>
      </c>
      <c r="I4" s="16">
        <f>IFERROR((F4+G4+H4)/E4,0)</f>
      </c>
      <c r="J4" s="16">
        <f>IFERROR(E4/D4,0)</f>
      </c>
      <c r="K4" s="19" t="s">
        <v>60</v>
      </c>
    </row>
    <row r="5" spans="1:11" x14ac:dyDescent="0.25">
      <c r="A5" s="18" t="s">
        <v>61</v>
      </c>
      <c r="B5" s="19" t="s">
        <v>58</v>
      </c>
      <c r="C5" s="19" t="s">
        <v>62</v>
      </c>
      <c r="D5" s="13">
        <v>40</v>
      </c>
      <c r="E5" s="13">
        <v>195</v>
      </c>
      <c r="F5" s="13">
        <v>810</v>
      </c>
      <c r="G5" s="13">
        <v>75</v>
      </c>
      <c r="H5" s="13">
        <v>95</v>
      </c>
      <c r="I5" s="16">
        <f>IFERROR((F5+G5+H5)/E5,0)</f>
      </c>
      <c r="J5" s="16">
        <f>IFERROR(E5/D5,0)</f>
      </c>
      <c r="K5" s="19" t="s">
        <v>60</v>
      </c>
    </row>
    <row r="6" spans="1:11" x14ac:dyDescent="0.25">
      <c r="A6" s="18" t="s">
        <v>63</v>
      </c>
      <c r="B6" s="19" t="s">
        <v>64</v>
      </c>
      <c r="C6" s="19" t="s">
        <v>59</v>
      </c>
      <c r="D6" s="13">
        <v>38</v>
      </c>
      <c r="E6" s="13">
        <v>175</v>
      </c>
      <c r="F6" s="13">
        <v>760</v>
      </c>
      <c r="G6" s="13">
        <v>90</v>
      </c>
      <c r="H6" s="13">
        <v>85</v>
      </c>
      <c r="I6" s="16">
        <f>IFERROR((F6+G6+H6)/E6,0)</f>
      </c>
      <c r="J6" s="16">
        <f>IFERROR(E6/D6,0)</f>
      </c>
      <c r="K6" s="19" t="s">
        <v>60</v>
      </c>
    </row>
    <row r="7" spans="1:11" x14ac:dyDescent="0.25">
      <c r="A7" s="18" t="s">
        <v>65</v>
      </c>
      <c r="B7" s="19" t="s">
        <v>64</v>
      </c>
      <c r="C7" s="19" t="s">
        <v>62</v>
      </c>
      <c r="D7" s="13">
        <v>40</v>
      </c>
      <c r="E7" s="13">
        <v>188</v>
      </c>
      <c r="F7" s="13">
        <v>795</v>
      </c>
      <c r="G7" s="13">
        <v>88</v>
      </c>
      <c r="H7" s="13">
        <v>92</v>
      </c>
      <c r="I7" s="16">
        <f>IFERROR((F7+G7+H7)/E7,0)</f>
      </c>
      <c r="J7" s="16">
        <f>IFERROR(E7/D7,0)</f>
      </c>
      <c r="K7" s="19" t="s">
        <v>66</v>
      </c>
    </row>
    <row r="8" spans="1:11" x14ac:dyDescent="0.25">
      <c r="A8" s="18" t="s">
        <v>67</v>
      </c>
      <c r="B8" s="19" t="s">
        <v>68</v>
      </c>
      <c r="C8" s="19" t="s">
        <v>59</v>
      </c>
      <c r="D8" s="13">
        <v>40</v>
      </c>
      <c r="E8" s="13">
        <v>150</v>
      </c>
      <c r="F8" s="13">
        <v>900</v>
      </c>
      <c r="G8" s="13">
        <v>60</v>
      </c>
      <c r="H8" s="13">
        <v>110</v>
      </c>
      <c r="I8" s="16">
        <f>IFERROR((F8+G8+H8)/E8,0)</f>
      </c>
      <c r="J8" s="16">
        <f>IFERROR(E8/D8,0)</f>
      </c>
      <c r="K8" s="19" t="s">
        <v>60</v>
      </c>
    </row>
    <row r="9" spans="1:11" x14ac:dyDescent="0.25">
      <c r="A9" s="18" t="s">
        <v>69</v>
      </c>
      <c r="B9" s="19" t="s">
        <v>68</v>
      </c>
      <c r="C9" s="19" t="s">
        <v>70</v>
      </c>
      <c r="D9" s="13">
        <v>32</v>
      </c>
      <c r="E9" s="13">
        <v>120</v>
      </c>
      <c r="F9" s="13">
        <v>730</v>
      </c>
      <c r="G9" s="13">
        <v>50</v>
      </c>
      <c r="H9" s="13">
        <v>88</v>
      </c>
      <c r="I9" s="16">
        <f>IFERROR((F9+G9+H9)/E9,0)</f>
      </c>
      <c r="J9" s="16">
        <f>IFERROR(E9/D9,0)</f>
      </c>
      <c r="K9" s="19" t="s">
        <v>60</v>
      </c>
    </row>
    <row r="10" spans="1:11" x14ac:dyDescent="0.25">
      <c r="A10" s="18" t="s">
        <v>71</v>
      </c>
      <c r="B10" s="19" t="s">
        <v>72</v>
      </c>
      <c r="C10" s="19" t="s">
        <v>59</v>
      </c>
      <c r="D10" s="13">
        <v>40</v>
      </c>
      <c r="E10" s="13">
        <v>165</v>
      </c>
      <c r="F10" s="13">
        <v>820</v>
      </c>
      <c r="G10" s="13">
        <v>70</v>
      </c>
      <c r="H10" s="13">
        <v>95</v>
      </c>
      <c r="I10" s="16">
        <f>IFERROR((F10+G10+H10)/E10,0)</f>
      </c>
      <c r="J10" s="16">
        <f>IFERROR(E10/D10,0)</f>
      </c>
      <c r="K10" s="19" t="s">
        <v>60</v>
      </c>
    </row>
    <row r="11" spans="1:11" x14ac:dyDescent="0.25">
      <c r="A11" s="18" t="s">
        <v>73</v>
      </c>
      <c r="B11" s="19" t="s">
        <v>72</v>
      </c>
      <c r="C11" s="19" t="s">
        <v>62</v>
      </c>
      <c r="D11" s="13">
        <v>36</v>
      </c>
      <c r="E11" s="13">
        <v>158</v>
      </c>
      <c r="F11" s="13">
        <v>790</v>
      </c>
      <c r="G11" s="13">
        <v>68</v>
      </c>
      <c r="H11" s="13">
        <v>90</v>
      </c>
      <c r="I11" s="16">
        <f>IFERROR((F11+G11+H11)/E11,0)</f>
      </c>
      <c r="J11" s="16">
        <f>IFERROR(E11/D11,0)</f>
      </c>
      <c r="K11" s="19" t="s">
        <v>74</v>
      </c>
    </row>
    <row r="12" spans="1:11" x14ac:dyDescent="0.25">
      <c r="A12" s="18" t="s">
        <v>75</v>
      </c>
      <c r="B12" s="19" t="s">
        <v>58</v>
      </c>
      <c r="C12" s="19" t="s">
        <v>70</v>
      </c>
      <c r="D12" s="13">
        <v>32</v>
      </c>
      <c r="E12" s="13">
        <v>140</v>
      </c>
      <c r="F12" s="13">
        <v>610</v>
      </c>
      <c r="G12" s="13">
        <v>55</v>
      </c>
      <c r="H12" s="13">
        <v>70</v>
      </c>
      <c r="I12" s="16">
        <f>IFERROR((F12+G12+H12)/E12,0)</f>
      </c>
      <c r="J12" s="16">
        <f>IFERROR(E12/D12,0)</f>
      </c>
      <c r="K12" s="19" t="s">
        <v>60</v>
      </c>
    </row>
    <row r="13" spans="1:11" x14ac:dyDescent="0.25">
      <c r="A13" s="18" t="s">
        <v>76</v>
      </c>
      <c r="B13" s="19" t="s">
        <v>64</v>
      </c>
      <c r="C13" s="19" t="s">
        <v>59</v>
      </c>
      <c r="D13" s="13">
        <v>40</v>
      </c>
      <c r="E13" s="13">
        <v>182</v>
      </c>
      <c r="F13" s="13">
        <v>770</v>
      </c>
      <c r="G13" s="13">
        <v>85</v>
      </c>
      <c r="H13" s="13">
        <v>88</v>
      </c>
      <c r="I13" s="16">
        <f>IFERROR((F13+G13+H13)/E13,0)</f>
      </c>
      <c r="J13" s="16">
        <f>IFERROR(E13/D13,0)</f>
      </c>
      <c r="K13" s="19" t="s">
        <v>60</v>
      </c>
    </row>
    <row r="14" spans="1:11" x14ac:dyDescent="0.25">
      <c r="A14" s="18" t="s">
        <v>77</v>
      </c>
      <c r="B14" s="19" t="s">
        <v>68</v>
      </c>
      <c r="C14" s="19" t="s">
        <v>62</v>
      </c>
      <c r="D14" s="13">
        <v>40</v>
      </c>
      <c r="E14" s="13">
        <v>168</v>
      </c>
      <c r="F14" s="13">
        <v>950</v>
      </c>
      <c r="G14" s="13">
        <v>65</v>
      </c>
      <c r="H14" s="13">
        <v>118</v>
      </c>
      <c r="I14" s="16">
        <f>IFERROR((F14+G14+H14)/E14,0)</f>
      </c>
      <c r="J14" s="16">
        <f>IFERROR(E14/D14,0)</f>
      </c>
      <c r="K14" s="19" t="s">
        <v>60</v>
      </c>
    </row>
    <row r="15" spans="1:11" x14ac:dyDescent="0.25">
      <c r="A15" s="18" t="s">
        <v>78</v>
      </c>
      <c r="B15" s="19" t="s">
        <v>72</v>
      </c>
      <c r="C15" s="19" t="s">
        <v>70</v>
      </c>
      <c r="D15" s="13">
        <v>30</v>
      </c>
      <c r="E15" s="13">
        <v>110</v>
      </c>
      <c r="F15" s="13">
        <v>560</v>
      </c>
      <c r="G15" s="13">
        <v>48</v>
      </c>
      <c r="H15" s="13">
        <v>62</v>
      </c>
      <c r="I15" s="16">
        <f>IFERROR((F15+G15+H15)/E15,0)</f>
      </c>
      <c r="J15" s="16">
        <f>IFERROR(E15/D15,0)</f>
      </c>
      <c r="K15" s="19" t="s">
        <v>60</v>
      </c>
    </row>
  </sheetData>
  <mergeCells count="1">
    <mergeCell ref="A1:K1"/>
  </mergeCells>
  <dataValidations count="8">
    <dataValidation type="list" showErrorMessage="1" errorTitle="Invalid team" error="Choose one of: Inbound Support, Billing, Technical, Retention" sqref="B10:B15">
      <formula1>"Inbound Support,Billing,Technical,Retention"</formula1>
    </dataValidation>
    <dataValidation type="list" showErrorMessage="1" errorTitle="Invalid team" error="Choose one of: Inbound Support, Billing, Technical, Retention" sqref="B4:B15">
      <formula1>"Inbound Support,Billing,Technical,Retention"</formula1>
    </dataValidation>
    <dataValidation type="list" showErrorMessage="1" errorTitle="Invalid shift" error="Choose one of: AM, PM, Overnight" sqref="C10:C15">
      <formula1>"AM,PM,Overnight"</formula1>
    </dataValidation>
    <dataValidation type="list" showErrorMessage="1" errorTitle="Invalid shift" error="Choose one of: AM, PM, Overnight" sqref="C4:C15">
      <formula1>"AM,PM,Overnight"</formula1>
    </dataValidation>
    <dataValidation type="decimal" allowBlank="1" showErrorMessage="1" errorTitle="Invalid number" error="Enter a number between 0 and 5000" sqref="D10:H15">
      <formula1>0</formula1>
      <formula2>5000</formula2>
    </dataValidation>
    <dataValidation type="decimal" allowBlank="1" showErrorMessage="1" errorTitle="Invalid number" error="Enter a number between 0 and 5000" sqref="D4:H15">
      <formula1>0</formula1>
      <formula2>5000</formula2>
    </dataValidation>
    <dataValidation type="list" showErrorMessage="1" errorTitle="Invalid status" error="Choose one of: Active, Coaching, Leave" sqref="K10:K15">
      <formula1>"Active,Coaching,Leave"</formula1>
    </dataValidation>
    <dataValidation type="list" showErrorMessage="1" errorTitle="Invalid status" error="Choose one of: Active, Coaching, Leave" sqref="K4:K15">
      <formula1>"Active,Coaching,Leave"</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owGridLines="0">
      <pane ySplit="3" topLeftCell="A4" activePane="bottomLeft" state="frozen"/>
      <selection pane="bottomLeft"/>
    </sheetView>
  </sheetViews>
  <sheetFormatPr defaultRowHeight="15" outlineLevelRow="0" outlineLevelCol="0" x14ac:dyDescent="55"/>
  <cols>
    <col min="1" max="2" width="14" customWidth="1"/>
    <col min="3" max="3" width="13" customWidth="1"/>
    <col min="4" max="4" width="15" customWidth="1"/>
    <col min="5" max="6" width="13" customWidth="1"/>
    <col min="7" max="7" width="14" customWidth="1"/>
    <col min="8" max="8" width="11" customWidth="1"/>
    <col min="9" max="9" width="12" customWidth="1"/>
  </cols>
  <sheetData>
    <row r="1" ht="30" customHeight="1" spans="1:9" x14ac:dyDescent="0.25">
      <c r="A1" s="2" t="s">
        <v>79</v>
      </c>
      <c r="B1" s="2"/>
      <c r="C1" s="2"/>
      <c r="D1" s="2"/>
      <c r="E1" s="2"/>
      <c r="F1" s="2"/>
      <c r="G1" s="2"/>
      <c r="H1" s="2"/>
      <c r="I1" s="2"/>
    </row>
    <row r="2" spans="4:7" x14ac:dyDescent="0.25">
      <c r="D2" s="2"/>
      <c r="E2" s="2"/>
      <c r="G2" s="2"/>
    </row>
    <row r="3" ht="46" customHeight="1" spans="1:9" x14ac:dyDescent="0.25">
      <c r="A3" s="11" t="s">
        <v>80</v>
      </c>
      <c r="B3" s="11" t="s">
        <v>81</v>
      </c>
      <c r="C3" s="11" t="s">
        <v>34</v>
      </c>
      <c r="D3" s="11" t="s">
        <v>36</v>
      </c>
      <c r="E3" s="11" t="s">
        <v>41</v>
      </c>
      <c r="F3" s="11" t="s">
        <v>43</v>
      </c>
      <c r="G3" s="11" t="s">
        <v>82</v>
      </c>
      <c r="H3" s="11" t="s">
        <v>83</v>
      </c>
      <c r="I3" s="11" t="s">
        <v>44</v>
      </c>
    </row>
    <row r="4" spans="1:9" x14ac:dyDescent="0.25">
      <c r="A4" s="12">
        <v>46237</v>
      </c>
      <c r="B4" s="12">
        <v>46241</v>
      </c>
      <c r="C4" s="20">
        <f>SUMIFS('Daily Metrics'!$B$4:$B$23,'Daily Metrics'!$A$4:$A$23,"&gt;="&amp;A4,'Daily Metrics'!$A$4:$A$23,"&lt;="&amp;B4)</f>
      </c>
      <c r="D4" s="15">
        <f>SUMIFS('Daily Metrics'!$D$4:$D$23,'Daily Metrics'!$A$4:$A$23,"&gt;="&amp;A4,'Daily Metrics'!$A$4:$A$23,"&lt;="&amp;B4)</f>
      </c>
      <c r="E4" s="15">
        <f>SUMIFS('Daily Metrics'!$I$4:$I$23,'Daily Metrics'!$A$4:$A$23,"&gt;="&amp;A4,'Daily Metrics'!$A$4:$A$23,"&lt;="&amp;B4)</f>
      </c>
      <c r="F4" s="21">
        <f>IFERROR(D4/C4,0)</f>
      </c>
      <c r="G4" s="22">
        <v>0.8</v>
      </c>
      <c r="H4" s="23">
        <f>IF(F4&gt;=G4,"Yes","No")</f>
      </c>
      <c r="I4" s="17">
        <f>IFERROR(E4/C4,0)</f>
      </c>
    </row>
    <row r="5" spans="1:9" x14ac:dyDescent="0.25">
      <c r="A5" s="12">
        <v>46244</v>
      </c>
      <c r="B5" s="12">
        <v>46248</v>
      </c>
      <c r="C5" s="20">
        <f>SUMIFS('Daily Metrics'!$B$4:$B$23,'Daily Metrics'!$A$4:$A$23,"&gt;="&amp;A5,'Daily Metrics'!$A$4:$A$23,"&lt;="&amp;B5)</f>
      </c>
      <c r="D5" s="15">
        <f>SUMIFS('Daily Metrics'!$D$4:$D$23,'Daily Metrics'!$A$4:$A$23,"&gt;="&amp;A5,'Daily Metrics'!$A$4:$A$23,"&lt;="&amp;B5)</f>
      </c>
      <c r="E5" s="15">
        <f>SUMIFS('Daily Metrics'!$I$4:$I$23,'Daily Metrics'!$A$4:$A$23,"&gt;="&amp;A5,'Daily Metrics'!$A$4:$A$23,"&lt;="&amp;B5)</f>
      </c>
      <c r="F5" s="21">
        <f>IFERROR(D5/C5,0)</f>
      </c>
      <c r="G5" s="22">
        <v>0.8</v>
      </c>
      <c r="H5" s="23">
        <f>IF(F5&gt;=G5,"Yes","No")</f>
      </c>
      <c r="I5" s="17">
        <f>IFERROR(E5/C5,0)</f>
      </c>
    </row>
    <row r="6" spans="1:9" x14ac:dyDescent="0.25">
      <c r="A6" s="12">
        <v>46251</v>
      </c>
      <c r="B6" s="12">
        <v>46255</v>
      </c>
      <c r="C6" s="20">
        <f>SUMIFS('Daily Metrics'!$B$4:$B$23,'Daily Metrics'!$A$4:$A$23,"&gt;="&amp;A6,'Daily Metrics'!$A$4:$A$23,"&lt;="&amp;B6)</f>
      </c>
      <c r="D6" s="15">
        <f>SUMIFS('Daily Metrics'!$D$4:$D$23,'Daily Metrics'!$A$4:$A$23,"&gt;="&amp;A6,'Daily Metrics'!$A$4:$A$23,"&lt;="&amp;B6)</f>
      </c>
      <c r="E6" s="15">
        <f>SUMIFS('Daily Metrics'!$I$4:$I$23,'Daily Metrics'!$A$4:$A$23,"&gt;="&amp;A6,'Daily Metrics'!$A$4:$A$23,"&lt;="&amp;B6)</f>
      </c>
      <c r="F6" s="21">
        <f>IFERROR(D6/C6,0)</f>
      </c>
      <c r="G6" s="22">
        <v>0.8</v>
      </c>
      <c r="H6" s="23">
        <f>IF(F6&gt;=G6,"Yes","No")</f>
      </c>
      <c r="I6" s="17">
        <f>IFERROR(E6/C6,0)</f>
      </c>
    </row>
    <row r="7" spans="1:9" x14ac:dyDescent="0.25">
      <c r="A7" s="12">
        <v>46258</v>
      </c>
      <c r="B7" s="12">
        <v>46262</v>
      </c>
      <c r="C7" s="20">
        <f>SUMIFS('Daily Metrics'!$B$4:$B$23,'Daily Metrics'!$A$4:$A$23,"&gt;="&amp;A7,'Daily Metrics'!$A$4:$A$23,"&lt;="&amp;B7)</f>
      </c>
      <c r="D7" s="15">
        <f>SUMIFS('Daily Metrics'!$D$4:$D$23,'Daily Metrics'!$A$4:$A$23,"&gt;="&amp;A7,'Daily Metrics'!$A$4:$A$23,"&lt;="&amp;B7)</f>
      </c>
      <c r="E7" s="15">
        <f>SUMIFS('Daily Metrics'!$I$4:$I$23,'Daily Metrics'!$A$4:$A$23,"&gt;="&amp;A7,'Daily Metrics'!$A$4:$A$23,"&lt;="&amp;B7)</f>
      </c>
      <c r="F7" s="21">
        <f>IFERROR(D7/C7,0)</f>
      </c>
      <c r="G7" s="22">
        <v>0.8</v>
      </c>
      <c r="H7" s="23">
        <f>IF(F7&gt;=G7,"Yes","No")</f>
      </c>
      <c r="I7" s="17">
        <f>IFERROR(E7/C7,0)</f>
      </c>
    </row>
  </sheetData>
  <mergeCells count="1">
    <mergeCell ref="A1:I1"/>
  </mergeCells>
  <dataValidations count="1">
    <dataValidation type="decimal" allowBlank="1" showErrorMessage="1" errorTitle="Invalid number" error="Enter a number between 0 and 1" sqref="G4:G7">
      <formula1>0</formula1>
      <formula2>1</formula2>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owGridLines="0">
      <pane ySplit="3" topLeftCell="A4" activePane="bottomLeft" state="frozen"/>
      <selection pane="bottomLeft"/>
    </sheetView>
  </sheetViews>
  <sheetFormatPr defaultRowHeight="15" outlineLevelRow="0" outlineLevelCol="0" x14ac:dyDescent="55"/>
  <cols>
    <col min="1" max="1" width="14" customWidth="1"/>
    <col min="2" max="2" width="17" customWidth="1"/>
    <col min="3" max="5" width="13" customWidth="1"/>
    <col min="6" max="6" width="20" customWidth="1"/>
    <col min="7" max="7" width="18" customWidth="1"/>
  </cols>
  <sheetData>
    <row r="1" ht="30" customHeight="1" spans="1:7" x14ac:dyDescent="0.25">
      <c r="A1" s="2" t="s">
        <v>84</v>
      </c>
      <c r="B1" s="2"/>
      <c r="C1" s="2"/>
      <c r="D1" s="2"/>
      <c r="E1" s="2"/>
      <c r="F1" s="2"/>
      <c r="G1" s="2"/>
    </row>
    <row r="2" spans="2:7" x14ac:dyDescent="0.25">
      <c r="B2" s="2"/>
      <c r="F2" s="2"/>
      <c r="G2" s="2"/>
    </row>
    <row r="3" ht="46" customHeight="1" spans="1:7" x14ac:dyDescent="0.25">
      <c r="A3" s="11" t="s">
        <v>80</v>
      </c>
      <c r="B3" s="11" t="s">
        <v>42</v>
      </c>
      <c r="C3" s="11" t="s">
        <v>45</v>
      </c>
      <c r="D3" s="11" t="s">
        <v>43</v>
      </c>
      <c r="E3" s="11" t="s">
        <v>44</v>
      </c>
      <c r="F3" s="11" t="s">
        <v>85</v>
      </c>
      <c r="G3" s="11" t="s">
        <v>86</v>
      </c>
    </row>
    <row r="4" spans="1:7" x14ac:dyDescent="0.25">
      <c r="A4" s="24">
        <f>'Service Levels'!A4</f>
      </c>
      <c r="B4" s="16">
        <f>AVERAGEIFS('Daily Metrics'!$J$4:$J$23,'Daily Metrics'!$A$4:$A$23,"&gt;="&amp;'Service Levels'!A4,'Daily Metrics'!$A$4:$A$23,"&lt;="&amp;'Service Levels'!B4)</f>
      </c>
      <c r="C4" s="17">
        <f>AVERAGEIFS('Daily Metrics'!$M$4:$M$23,'Daily Metrics'!$A$4:$A$23,"&gt;="&amp;'Service Levels'!A4,'Daily Metrics'!$A$4:$A$23,"&lt;="&amp;'Service Levels'!B4)</f>
      </c>
      <c r="D4" s="17">
        <f>'Service Levels'!F4</f>
      </c>
      <c r="E4" s="17">
        <f>'Service Levels'!I4</f>
      </c>
      <c r="F4" s="25" t="s">
        <v>87</v>
      </c>
      <c r="G4" s="25" t="s">
        <v>87</v>
      </c>
    </row>
    <row r="5" spans="1:7" x14ac:dyDescent="0.25">
      <c r="A5" s="24">
        <f>'Service Levels'!A5</f>
      </c>
      <c r="B5" s="16">
        <f>AVERAGEIFS('Daily Metrics'!$J$4:$J$23,'Daily Metrics'!$A$4:$A$23,"&gt;="&amp;'Service Levels'!A5,'Daily Metrics'!$A$4:$A$23,"&lt;="&amp;'Service Levels'!B5)</f>
      </c>
      <c r="C5" s="17">
        <f>AVERAGEIFS('Daily Metrics'!$M$4:$M$23,'Daily Metrics'!$A$4:$A$23,"&gt;="&amp;'Service Levels'!A5,'Daily Metrics'!$A$4:$A$23,"&lt;="&amp;'Service Levels'!B5)</f>
      </c>
      <c r="D5" s="17">
        <f>'Service Levels'!F5</f>
      </c>
      <c r="E5" s="17">
        <f>'Service Levels'!I5</f>
      </c>
      <c r="F5" s="26">
        <f>D5-D4</f>
      </c>
      <c r="G5" s="16">
        <f>B5-B4</f>
      </c>
    </row>
    <row r="6" spans="1:7" x14ac:dyDescent="0.25">
      <c r="A6" s="24">
        <f>'Service Levels'!A6</f>
      </c>
      <c r="B6" s="16">
        <f>AVERAGEIFS('Daily Metrics'!$J$4:$J$23,'Daily Metrics'!$A$4:$A$23,"&gt;="&amp;'Service Levels'!A6,'Daily Metrics'!$A$4:$A$23,"&lt;="&amp;'Service Levels'!B6)</f>
      </c>
      <c r="C6" s="17">
        <f>AVERAGEIFS('Daily Metrics'!$M$4:$M$23,'Daily Metrics'!$A$4:$A$23,"&gt;="&amp;'Service Levels'!A6,'Daily Metrics'!$A$4:$A$23,"&lt;="&amp;'Service Levels'!B6)</f>
      </c>
      <c r="D6" s="17">
        <f>'Service Levels'!F6</f>
      </c>
      <c r="E6" s="17">
        <f>'Service Levels'!I6</f>
      </c>
      <c r="F6" s="26">
        <f>D6-D5</f>
      </c>
      <c r="G6" s="16">
        <f>B6-B5</f>
      </c>
    </row>
    <row r="7" spans="1:7" x14ac:dyDescent="0.25">
      <c r="A7" s="24">
        <f>'Service Levels'!A7</f>
      </c>
      <c r="B7" s="16">
        <f>AVERAGEIFS('Daily Metrics'!$J$4:$J$23,'Daily Metrics'!$A$4:$A$23,"&gt;="&amp;'Service Levels'!A7,'Daily Metrics'!$A$4:$A$23,"&lt;="&amp;'Service Levels'!B7)</f>
      </c>
      <c r="C7" s="17">
        <f>AVERAGEIFS('Daily Metrics'!$M$4:$M$23,'Daily Metrics'!$A$4:$A$23,"&gt;="&amp;'Service Levels'!A7,'Daily Metrics'!$A$4:$A$23,"&lt;="&amp;'Service Levels'!B7)</f>
      </c>
      <c r="D7" s="17">
        <f>'Service Levels'!F7</f>
      </c>
      <c r="E7" s="17">
        <f>'Service Levels'!I7</f>
      </c>
      <c r="F7" s="26">
        <f>D7-D6</f>
      </c>
      <c r="G7" s="16">
        <f>B7-B6</f>
      </c>
    </row>
  </sheetData>
  <mergeCells count="1">
    <mergeCell ref="A1:G1"/>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howGridLines="0"/>
  </sheetViews>
  <sheetFormatPr defaultRowHeight="15" outlineLevelRow="0" outlineLevelCol="0" x14ac:dyDescent="55"/>
  <cols>
    <col min="1" max="1" width="22" customWidth="1"/>
    <col min="2" max="2" width="16" customWidth="1"/>
    <col min="3" max="3" width="18" customWidth="1"/>
    <col min="4" max="4" width="16" customWidth="1"/>
    <col min="5" max="5" width="22" customWidth="1"/>
    <col min="6" max="6" width="16" customWidth="1"/>
  </cols>
  <sheetData>
    <row r="1" spans="1:6" x14ac:dyDescent="0.25">
      <c r="A1" s="1" t="s">
        <v>0</v>
      </c>
      <c r="B1" s="1"/>
      <c r="C1" s="1"/>
      <c r="D1" s="1"/>
      <c r="E1" s="1"/>
      <c r="F1" s="1"/>
    </row>
    <row r="2" spans="1:5" x14ac:dyDescent="0.25">
      <c r="A2" s="2"/>
      <c r="C2" s="2"/>
      <c r="E2" s="2"/>
    </row>
    <row r="3" spans="1:5" x14ac:dyDescent="0.25">
      <c r="A3" s="5" t="s">
        <v>88</v>
      </c>
      <c r="B3" s="27">
        <f>MIN('Daily Metrics'!$A$4:$A$23)</f>
      </c>
      <c r="C3" s="5" t="s">
        <v>89</v>
      </c>
      <c r="D3" s="27">
        <f>MAX('Daily Metrics'!$A$4:$A$23)</f>
      </c>
      <c r="E3" s="2"/>
    </row>
    <row r="4" spans="1:5" x14ac:dyDescent="0.25">
      <c r="A4" s="2"/>
      <c r="C4" s="2"/>
      <c r="E4" s="2"/>
    </row>
    <row r="5" ht="30" customHeight="1" spans="1:5" x14ac:dyDescent="0.25">
      <c r="A5" s="11" t="s">
        <v>90</v>
      </c>
      <c r="B5" s="11" t="s">
        <v>91</v>
      </c>
      <c r="C5" s="11" t="s">
        <v>92</v>
      </c>
      <c r="E5" s="2"/>
    </row>
    <row r="6" spans="1:6" x14ac:dyDescent="0.25">
      <c r="A6" s="5" t="s">
        <v>93</v>
      </c>
      <c r="B6" s="28">
        <f>SUM('Daily Metrics'!$B$4:$B$23)</f>
      </c>
      <c r="C6" s="7" t="s">
        <v>94</v>
      </c>
      <c r="D6" s="7"/>
      <c r="E6" s="7"/>
      <c r="F6" s="7"/>
    </row>
    <row r="7" spans="1:6" x14ac:dyDescent="0.25">
      <c r="A7" s="5" t="s">
        <v>95</v>
      </c>
      <c r="B7" s="28">
        <f>SUM('Daily Metrics'!$C$4:$C$23)</f>
      </c>
      <c r="C7" s="7" t="s">
        <v>96</v>
      </c>
      <c r="D7" s="7"/>
      <c r="E7" s="7"/>
      <c r="F7" s="7"/>
    </row>
    <row r="8" spans="1:6" x14ac:dyDescent="0.25">
      <c r="A8" s="5" t="s">
        <v>97</v>
      </c>
      <c r="B8" s="28">
        <f>SUM('Daily Metrics'!$I$4:$I$23)</f>
      </c>
      <c r="C8" s="7" t="s">
        <v>98</v>
      </c>
      <c r="D8" s="7"/>
      <c r="E8" s="7"/>
      <c r="F8" s="7"/>
    </row>
    <row r="9" spans="1:6" x14ac:dyDescent="0.25">
      <c r="A9" s="5" t="s">
        <v>42</v>
      </c>
      <c r="B9" s="29">
        <f>IFERROR((SUM('Daily Metrics'!$E$4:$E$23)+SUM('Daily Metrics'!$F$4:$F$23)+SUM('Daily Metrics'!$G$4:$G$23))/SUM('Daily Metrics'!$C$4:$C$23),0)</f>
      </c>
      <c r="C9" s="7" t="s">
        <v>99</v>
      </c>
      <c r="D9" s="7"/>
      <c r="E9" s="7"/>
      <c r="F9" s="7"/>
    </row>
    <row r="10" spans="1:6" x14ac:dyDescent="0.25">
      <c r="A10" s="5" t="s">
        <v>43</v>
      </c>
      <c r="B10" s="30">
        <f>IFERROR(SUM('Daily Metrics'!$D$4:$D$23)/SUM('Daily Metrics'!$B$4:$B$23),0)</f>
      </c>
      <c r="C10" s="7" t="s">
        <v>100</v>
      </c>
      <c r="D10" s="7"/>
      <c r="E10" s="7"/>
      <c r="F10" s="7"/>
    </row>
    <row r="11" spans="1:6" x14ac:dyDescent="0.25">
      <c r="A11" s="5" t="s">
        <v>44</v>
      </c>
      <c r="B11" s="30">
        <f>IFERROR(SUM('Daily Metrics'!$I$4:$I$23)/SUM('Daily Metrics'!$B$4:$B$23),0)</f>
      </c>
      <c r="C11" s="7" t="s">
        <v>101</v>
      </c>
      <c r="D11" s="7"/>
      <c r="E11" s="7"/>
      <c r="F11" s="7"/>
    </row>
    <row r="12" spans="1:6" x14ac:dyDescent="0.25">
      <c r="A12" s="5" t="s">
        <v>45</v>
      </c>
      <c r="B12" s="30">
        <f>IFERROR(((SUM('Daily Metrics'!$E$4:$E$23)+SUM('Daily Metrics'!$F$4:$F$23)+SUM('Daily Metrics'!$G$4:$G$23))/60)/SUM('Daily Metrics'!$H$4:$H$23),0)</f>
      </c>
      <c r="C12" s="7" t="s">
        <v>102</v>
      </c>
      <c r="D12" s="7"/>
      <c r="E12" s="7"/>
      <c r="F12" s="7"/>
    </row>
    <row r="13" spans="1:5" x14ac:dyDescent="0.25">
      <c r="A13" s="2"/>
      <c r="C13" s="2"/>
      <c r="E13" s="2"/>
    </row>
    <row r="14" spans="1:6" x14ac:dyDescent="0.25">
      <c r="A14" s="3" t="s">
        <v>103</v>
      </c>
      <c r="B14" s="3"/>
      <c r="C14" s="3"/>
      <c r="D14" s="3"/>
      <c r="E14" s="3"/>
      <c r="F14" s="3"/>
    </row>
    <row r="15" ht="30" customHeight="1" spans="1:5" x14ac:dyDescent="0.25">
      <c r="A15" s="11" t="s">
        <v>80</v>
      </c>
      <c r="B15" s="11" t="s">
        <v>43</v>
      </c>
      <c r="C15" s="11" t="s">
        <v>104</v>
      </c>
      <c r="D15" s="11" t="s">
        <v>83</v>
      </c>
      <c r="E15" s="2"/>
    </row>
    <row r="16" spans="1:5" x14ac:dyDescent="0.25">
      <c r="A16" s="31">
        <f>'Service Levels'!A4</f>
      </c>
      <c r="B16" s="17">
        <f>'Service Levels'!F4</f>
      </c>
      <c r="C16" s="26">
        <f>'Service Levels'!G4</f>
      </c>
      <c r="D16" s="23">
        <f>'Service Levels'!H4</f>
      </c>
      <c r="E16" s="2"/>
    </row>
    <row r="17" spans="1:5" x14ac:dyDescent="0.25">
      <c r="A17" s="31">
        <f>'Service Levels'!A5</f>
      </c>
      <c r="B17" s="17">
        <f>'Service Levels'!F5</f>
      </c>
      <c r="C17" s="26">
        <f>'Service Levels'!G5</f>
      </c>
      <c r="D17" s="23">
        <f>'Service Levels'!H5</f>
      </c>
      <c r="E17" s="2"/>
    </row>
    <row r="18" spans="1:5" x14ac:dyDescent="0.25">
      <c r="A18" s="31">
        <f>'Service Levels'!A6</f>
      </c>
      <c r="B18" s="17">
        <f>'Service Levels'!F6</f>
      </c>
      <c r="C18" s="26">
        <f>'Service Levels'!G6</f>
      </c>
      <c r="D18" s="23">
        <f>'Service Levels'!H6</f>
      </c>
      <c r="E18" s="2"/>
    </row>
    <row r="19" spans="1:5" x14ac:dyDescent="0.25">
      <c r="A19" s="31">
        <f>'Service Levels'!A7</f>
      </c>
      <c r="B19" s="17">
        <f>'Service Levels'!F7</f>
      </c>
      <c r="C19" s="26">
        <f>'Service Levels'!G7</f>
      </c>
      <c r="D19" s="23">
        <f>'Service Levels'!H7</f>
      </c>
      <c r="E19" s="2"/>
    </row>
    <row r="20" spans="1:5" x14ac:dyDescent="0.25">
      <c r="A20" s="2"/>
      <c r="C20" s="2"/>
      <c r="E20" s="2"/>
    </row>
    <row r="21" spans="1:6" x14ac:dyDescent="0.25">
      <c r="A21" s="3" t="s">
        <v>105</v>
      </c>
      <c r="B21" s="3"/>
      <c r="C21" s="3"/>
      <c r="D21" s="3"/>
      <c r="E21" s="3"/>
      <c r="F21" s="3"/>
    </row>
    <row r="22" ht="30" customHeight="1" spans="1:5" x14ac:dyDescent="0.25">
      <c r="A22" s="11" t="s">
        <v>106</v>
      </c>
      <c r="B22" s="11" t="s">
        <v>47</v>
      </c>
      <c r="C22" s="11" t="s">
        <v>48</v>
      </c>
      <c r="D22" s="11" t="s">
        <v>51</v>
      </c>
      <c r="E22" s="11" t="s">
        <v>42</v>
      </c>
    </row>
    <row r="23" spans="1:5" x14ac:dyDescent="0.25">
      <c r="A23" s="32">
        <v>1</v>
      </c>
      <c r="B23" s="33">
        <f>INDEX('Agent Roster'!$A$4:$A$15,MATCH(LARGE('Agent Roster'!$E$4:$E$15,1),'Agent Roster'!$E$4:$E$15,0))</f>
      </c>
      <c r="C23" s="25">
        <f>INDEX('Agent Roster'!$B$4:$B$15,MATCH(LARGE('Agent Roster'!$E$4:$E$15,1),'Agent Roster'!$E$4:$E$15,0))</f>
      </c>
      <c r="D23" s="20">
        <f>LARGE('Agent Roster'!$E$4:$E$15,1)</f>
      </c>
      <c r="E23" s="16">
        <f>INDEX('Agent Roster'!$I$4:$I$15,MATCH(LARGE('Agent Roster'!$E$4:$E$15,1),'Agent Roster'!$E$4:$E$15,0))</f>
      </c>
    </row>
    <row r="24" spans="1:5" x14ac:dyDescent="0.25">
      <c r="A24" s="32">
        <v>2</v>
      </c>
      <c r="B24" s="33">
        <f>INDEX('Agent Roster'!$A$4:$A$15,MATCH(LARGE('Agent Roster'!$E$4:$E$15,2),'Agent Roster'!$E$4:$E$15,0))</f>
      </c>
      <c r="C24" s="25">
        <f>INDEX('Agent Roster'!$B$4:$B$15,MATCH(LARGE('Agent Roster'!$E$4:$E$15,2),'Agent Roster'!$E$4:$E$15,0))</f>
      </c>
      <c r="D24" s="20">
        <f>LARGE('Agent Roster'!$E$4:$E$15,2)</f>
      </c>
      <c r="E24" s="16">
        <f>INDEX('Agent Roster'!$I$4:$I$15,MATCH(LARGE('Agent Roster'!$E$4:$E$15,2),'Agent Roster'!$E$4:$E$15,0))</f>
      </c>
    </row>
    <row r="25" spans="1:5" x14ac:dyDescent="0.25">
      <c r="A25" s="32">
        <v>3</v>
      </c>
      <c r="B25" s="33">
        <f>INDEX('Agent Roster'!$A$4:$A$15,MATCH(LARGE('Agent Roster'!$E$4:$E$15,3),'Agent Roster'!$E$4:$E$15,0))</f>
      </c>
      <c r="C25" s="25">
        <f>INDEX('Agent Roster'!$B$4:$B$15,MATCH(LARGE('Agent Roster'!$E$4:$E$15,3),'Agent Roster'!$E$4:$E$15,0))</f>
      </c>
      <c r="D25" s="20">
        <f>LARGE('Agent Roster'!$E$4:$E$15,3)</f>
      </c>
      <c r="E25" s="16">
        <f>INDEX('Agent Roster'!$I$4:$I$15,MATCH(LARGE('Agent Roster'!$E$4:$E$15,3),'Agent Roster'!$E$4:$E$15,0))</f>
      </c>
    </row>
    <row r="26" spans="1:5" x14ac:dyDescent="0.25">
      <c r="A26" s="2"/>
      <c r="C26" s="2"/>
      <c r="E26" s="2"/>
    </row>
    <row r="27" ht="30" customHeight="1" spans="1:6" x14ac:dyDescent="0.25">
      <c r="A27" s="34" t="s">
        <v>31</v>
      </c>
      <c r="B27" s="34"/>
      <c r="C27" s="34"/>
      <c r="D27" s="34"/>
      <c r="E27" s="34"/>
      <c r="F27" s="34"/>
    </row>
  </sheetData>
  <mergeCells count="11">
    <mergeCell ref="A1:F1"/>
    <mergeCell ref="C6:F6"/>
    <mergeCell ref="C7:F7"/>
    <mergeCell ref="C8:F8"/>
    <mergeCell ref="C9:F9"/>
    <mergeCell ref="C10:F10"/>
    <mergeCell ref="C11:F11"/>
    <mergeCell ref="C12:F12"/>
    <mergeCell ref="A14:F14"/>
    <mergeCell ref="A21:F21"/>
    <mergeCell ref="A27:F27"/>
  </mergeCells>
  <hyperlinks>
    <hyperlink ref="A27"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Daily Metrics</vt:lpstr>
      <vt:lpstr>Agent Roster</vt:lpstr>
      <vt:lpstr>Service Levels</vt:lpstr>
      <vt:lpstr>Trend Analysis</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2026-09-29T17:53:03Z</dcterms:created>
  <dcterms:modified xsi:type="dcterms:W3CDTF">2026-09-29T17:53:03Z</dcterms:modified>
</cp:coreProperties>
</file>