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Assumptions" state="visible" r:id="rId5"/>
    <sheet sheetId="3" name="Opening Cash" state="visible" r:id="rId6"/>
    <sheet sheetId="4" name="Receipts" state="visible" r:id="rId7"/>
    <sheet sheetId="5" name="Payments" state="visible" r:id="rId8"/>
    <sheet sheetId="6" name="13-Week Forecast" state="visible" r:id="rId9"/>
    <sheet sheetId="7" name="Summary" state="visible" r:id="rId10"/>
  </sheets>
  <calcPr calcId="171027" fullCalcOnLoad="1"/>
</workbook>
</file>

<file path=xl/sharedStrings.xml><?xml version="1.0" encoding="utf-8"?>
<sst xmlns="http://schemas.openxmlformats.org/spreadsheetml/2006/main" count="266" uniqueCount="181">
  <si>
    <t>Cash Flow Forecast Template</t>
  </si>
  <si>
    <t>Purpose</t>
  </si>
  <si>
    <t>This workbook builds a rolling 13-week cash-flow forecast: enter opening cash, weekly receipt timing, and weekly payment timing, then review weekly opening cash, net cash flow, ending cash, reserve shortfalls, and a summary dashboard. Replace the synthetic sample data with your own figures and the forecast recalculates automatically.</t>
  </si>
  <si>
    <t>Clean-room disclosure</t>
  </si>
  <si>
    <t>Clean-room disclosure: every formula, layout, instruction, and sample figure in this workbook was authored from scratch for excel.tv. No vendor workbook, template, branding, connector, or sample dataset was downloaded, inspected, or adapted in building this file. All data shown is synthetic and for illustration only.</t>
  </si>
  <si>
    <t>What’s in this workbook</t>
  </si>
  <si>
    <t>Assumptions</t>
  </si>
  <si>
    <t>Set the forecast start date and the minimum cash reserve used by the forecast and summary.</t>
  </si>
  <si>
    <t>Opening Cash</t>
  </si>
  <si>
    <t>Enter the available cash components that roll into Week 1 opening cash.</t>
  </si>
  <si>
    <t>Receipts</t>
  </si>
  <si>
    <t>Enter expected cash receipts by source and by week, based on when cash is expected to land in the bank.</t>
  </si>
  <si>
    <t>Payments</t>
  </si>
  <si>
    <t>Enter expected cash payments by payee and by week, based on when cash is expected to leave the bank.</t>
  </si>
  <si>
    <t>13-Week Forecast</t>
  </si>
  <si>
    <t>Formula-only weekly forecast: opening cash plus receipts minus payments equals ending cash, with reserve shortfalls and cumulative totals.</t>
  </si>
  <si>
    <t>Summary</t>
  </si>
  <si>
    <t>One-page output view with total receipts, total payments, ending cash, lowest ending cash, weeks below reserve, and largest timing weeks.</t>
  </si>
  <si>
    <t>How to use this workbook</t>
  </si>
  <si>
    <t>1. Open Assumptions and set the Week 1 start date plus the minimum cash reserve you want to test against.</t>
  </si>
  <si>
    <t>2. Open Opening Cash and replace the sample cash components with your actual available operating cash balances.</t>
  </si>
  <si>
    <t>3. Open Receipts and enter each expected receipt in the week cash is expected to be collected, not the week it is invoiced.</t>
  </si>
  <si>
    <t>4. Open Payments and enter each expected payment in the week cash is expected to leave the bank.</t>
  </si>
  <si>
    <t>5. Review 13-Week Forecast and Summary. Do not type over the formula cells; edit the input sheets instead.</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</si>
  <si>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</si>
  <si>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</si>
  <si>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</si>
  <si>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</si>
  <si>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</si>
  <si>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</si>
  <si>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or "Create new spreadsheet." Every formula in this workbook (SUM, SUMIF, IF, IFERROR, INDEX, MATCH, ABS, ROUND, LARGE, plus arithmetic) is natively supported in Google Sheets, so no formula substitutions are required. Dropdown and numeric data validation also carry over on import.</t>
  </si>
  <si>
    <t>Limitations</t>
  </si>
  <si>
    <t>This is a short-term cash timing model, not an accounting system. It does not create invoices, connect to a bank, refresh from external data, or model accrual-basis income. The forecast assumes every receipt and payment belongs in one visible week. If two weeks tie for the same highest receipt or payment amount, the Summary sheet returns the first matching week because it uses a simple LARGE + MATCH lookup pattern for Google Sheets compatibility.</t>
  </si>
  <si>
    <t>★ Free template from Excel.TV — get more free Excel &amp; Google Sheets templates →</t>
  </si>
  <si>
    <t>Cash Flow Forecast Assumptions</t>
  </si>
  <si>
    <t>Assumption</t>
  </si>
  <si>
    <t>Input</t>
  </si>
  <si>
    <t>Notes</t>
  </si>
  <si>
    <t>Forecast start date</t>
  </si>
  <si>
    <t>First day of Week 1. Later week dates are formulas that add seven days at a time.</t>
  </si>
  <si>
    <t>Minimum cash reserve</t>
  </si>
  <si>
    <t>Target cash floor used to flag reserve shortfalls.</t>
  </si>
  <si>
    <t>Forecast length</t>
  </si>
  <si>
    <t>13 weeks</t>
  </si>
  <si>
    <t>Fixed vertical slice for a weekly cash forecast.</t>
  </si>
  <si>
    <t>Model basis</t>
  </si>
  <si>
    <t>Cash timing</t>
  </si>
  <si>
    <t>Receipts are entered when cash lands; payments are entered when cash leaves.</t>
  </si>
  <si>
    <t>Week</t>
  </si>
  <si>
    <t>Week 1</t>
  </si>
  <si>
    <t>Week 2</t>
  </si>
  <si>
    <t>Week 3</t>
  </si>
  <si>
    <t>Week 4</t>
  </si>
  <si>
    <t>Week 5</t>
  </si>
  <si>
    <t>Week 6</t>
  </si>
  <si>
    <t>Week 7</t>
  </si>
  <si>
    <t>Week 8</t>
  </si>
  <si>
    <t>Week 9</t>
  </si>
  <si>
    <t>Week 10</t>
  </si>
  <si>
    <t>Week 11</t>
  </si>
  <si>
    <t>Week 12</t>
  </si>
  <si>
    <t>Week 13</t>
  </si>
  <si>
    <t>Week start date</t>
  </si>
  <si>
    <t>Tip: keep the start date aligned to the first day of your operating week. The workbook does not care whether your week starts Monday, Sunday, or another day; it only needs the weekly columns to represent consistent seven-day buckets.</t>
  </si>
  <si>
    <t>Enter cash that is available for operations at the start of Week 1. Exclude restricted cash and do not enter forecast receipts here; those belong on the Receipts sheet by week.</t>
  </si>
  <si>
    <t>Cash Component</t>
  </si>
  <si>
    <t>Amount</t>
  </si>
  <si>
    <t>Include? (Yes/No)</t>
  </si>
  <si>
    <t>Operating checking</t>
  </si>
  <si>
    <t>Yes</t>
  </si>
  <si>
    <t>Primary bank account balance at the start of Week 1.</t>
  </si>
  <si>
    <t>Savings reserve</t>
  </si>
  <si>
    <t>Cash available for operations, not a long-term investment account.</t>
  </si>
  <si>
    <t>Undeposited card receipts</t>
  </si>
  <si>
    <t>Approved card batches expected to settle into the bank.</t>
  </si>
  <si>
    <t>Petty cash and clearing</t>
  </si>
  <si>
    <t>Small cash balances and clearing accounts included in operating cash.</t>
  </si>
  <si>
    <t>Opening cash included in forecast</t>
  </si>
  <si>
    <t>Minimum cash reserve from Assumptions</t>
  </si>
  <si>
    <t>Enter expected cash receipts in the week cash is expected to land in the bank. This is a timing schedule, so invoice date and revenue recognition do not matter unless they affect collection week.</t>
  </si>
  <si>
    <t>Source</t>
  </si>
  <si>
    <t>Category</t>
  </si>
  <si>
    <t>Timing Basis</t>
  </si>
  <si>
    <t>Row Total</t>
  </si>
  <si>
    <t>Retail deposits</t>
  </si>
  <si>
    <t>Customer receipts</t>
  </si>
  <si>
    <t>Daily batches grouped by forecast week</t>
  </si>
  <si>
    <t>Synthetic sample input; replace with your own timing estimate.</t>
  </si>
  <si>
    <t>Wholesale invoice collections</t>
  </si>
  <si>
    <t>Expected customer payment week</t>
  </si>
  <si>
    <t>Service retainers</t>
  </si>
  <si>
    <t>Contract billing calendar</t>
  </si>
  <si>
    <t>Subscription receipts</t>
  </si>
  <si>
    <t>Recurring weekly billing estimate</t>
  </si>
  <si>
    <t>Past-due collections</t>
  </si>
  <si>
    <t>Catch-up receipts</t>
  </si>
  <si>
    <t>Specific collector promises</t>
  </si>
  <si>
    <t>Asset sale proceeds</t>
  </si>
  <si>
    <t>One-time receipts</t>
  </si>
  <si>
    <t>Expected closing week</t>
  </si>
  <si>
    <t>Owner contribution</t>
  </si>
  <si>
    <t>Financing receipts</t>
  </si>
  <si>
    <t>Only if intentionally funded</t>
  </si>
  <si>
    <t>Miscellaneous receipts</t>
  </si>
  <si>
    <t>Other receipts</t>
  </si>
  <si>
    <t>Known small deposits</t>
  </si>
  <si>
    <t>Total cash receipts</t>
  </si>
  <si>
    <t>Enter expected cash payments in the week cash is expected to leave the bank. This sheet is where payroll timing, rent timing, tax payments, and supplier check runs become visible.</t>
  </si>
  <si>
    <t>Payee / Outflow</t>
  </si>
  <si>
    <t>Payroll and benefits</t>
  </si>
  <si>
    <t>Payroll</t>
  </si>
  <si>
    <t>Biweekly payroll run</t>
  </si>
  <si>
    <t>Synthetic sample input; replace with your own payment calendar.</t>
  </si>
  <si>
    <t>Rent and facility costs</t>
  </si>
  <si>
    <t>Facilities</t>
  </si>
  <si>
    <t>Lease due dates</t>
  </si>
  <si>
    <t>Supplier payments</t>
  </si>
  <si>
    <t>Suppliers</t>
  </si>
  <si>
    <t>Planned check run</t>
  </si>
  <si>
    <t>Sales tax remittance</t>
  </si>
  <si>
    <t>Taxes</t>
  </si>
  <si>
    <t>Statutory payment date</t>
  </si>
  <si>
    <t>Insurance premium</t>
  </si>
  <si>
    <t>Insurance</t>
  </si>
  <si>
    <t>Quarterly premium</t>
  </si>
  <si>
    <t>Software subscriptions</t>
  </si>
  <si>
    <t>Software</t>
  </si>
  <si>
    <t>Recurring vendor charges</t>
  </si>
  <si>
    <t>Marketing spend</t>
  </si>
  <si>
    <t>Marketing</t>
  </si>
  <si>
    <t>Campaign schedule</t>
  </si>
  <si>
    <t>Debt service</t>
  </si>
  <si>
    <t>Debt</t>
  </si>
  <si>
    <t>Loan payment date</t>
  </si>
  <si>
    <t>Estimated income tax</t>
  </si>
  <si>
    <t>Quarterly estimate</t>
  </si>
  <si>
    <t>Other operating payments</t>
  </si>
  <si>
    <t>Other payments</t>
  </si>
  <si>
    <t>Known weekly operating spend</t>
  </si>
  <si>
    <t>Total cash payments</t>
  </si>
  <si>
    <t>13-Week Cash Flow Forecast</t>
  </si>
  <si>
    <t>Metric</t>
  </si>
  <si>
    <t>Week start</t>
  </si>
  <si>
    <t>Cash Receipts</t>
  </si>
  <si>
    <t>Cash Payments</t>
  </si>
  <si>
    <t>Net Cash Flow</t>
  </si>
  <si>
    <t>Ending Cash</t>
  </si>
  <si>
    <t>Minimum Cash Reserve</t>
  </si>
  <si>
    <t>Surplus / (Shortfall)</t>
  </si>
  <si>
    <t>Cumulative Receipts</t>
  </si>
  <si>
    <t>Cumulative Payments</t>
  </si>
  <si>
    <t>Status</t>
  </si>
  <si>
    <t>Below Reserve Flag (1/0)</t>
  </si>
  <si>
    <t>Lowest Ending Cash To Date</t>
  </si>
  <si>
    <t>Reserve Shortfall Amount</t>
  </si>
  <si>
    <t>Cash Flow Forecast Summary</t>
  </si>
  <si>
    <t>Value</t>
  </si>
  <si>
    <t>Formula Source</t>
  </si>
  <si>
    <t>Opening cash</t>
  </si>
  <si>
    <t>Opening Cash total</t>
  </si>
  <si>
    <t>Total receipts</t>
  </si>
  <si>
    <t>13-week receipts row</t>
  </si>
  <si>
    <t>Total payments</t>
  </si>
  <si>
    <t>13-week payments row</t>
  </si>
  <si>
    <t>Net cash flow</t>
  </si>
  <si>
    <t>Receipts minus payments</t>
  </si>
  <si>
    <t>Ending cash after Week 13</t>
  </si>
  <si>
    <t>Week 13 ending cash</t>
  </si>
  <si>
    <t>Lowest ending cash</t>
  </si>
  <si>
    <t>Running lowest ending cash</t>
  </si>
  <si>
    <t>Largest reserve shortfall</t>
  </si>
  <si>
    <t>Largest shortfall below reserve</t>
  </si>
  <si>
    <t>Weeks below reserve</t>
  </si>
  <si>
    <t>Count of weekly shortfall flags</t>
  </si>
  <si>
    <t>Highest receipt week</t>
  </si>
  <si>
    <t>Largest weekly receipts</t>
  </si>
  <si>
    <t>Largest payment week</t>
  </si>
  <si>
    <t>Largest weekly payments</t>
  </si>
  <si>
    <t>Forecast status</t>
  </si>
  <si>
    <t>Summary status</t>
  </si>
  <si>
    <t>Reading the sample: the model starts with $134,000, collects $834,550, pays $811,100, and finishes Week 13 at $157,450. The lowest ending cash is $139,200 in Week 3, which is $10,800 below the $150,000 reserve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</si>
</sst>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9">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4" fillId="0" borderId="0" xfId="0" applyFont="1"/>
    <xf numFmtId="164"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4" fillId="3" borderId="1" xfId="0" applyFont="1" applyFill="1" applyBorder="1" applyAlignment="1">
      <alignment vertical="center"/>
    </xf>
    <xf numFmtId="164" fontId="0" fillId="3" borderId="1" xfId="0" applyNumberFormat="1" applyFill="1" applyBorder="1" applyAlignment="1">
      <alignment horizontal="center" vertical="center"/>
    </xf>
    <xf numFmtId="164" fontId="0" fillId="3" borderId="1" xfId="0" applyNumberFormat="1" applyFill="1" applyBorder="1" applyAlignment="1">
      <alignment horizontal="center" vertical="center" wrapText="1"/>
    </xf>
    <xf numFmtId="0" fontId="0" fillId="2" borderId="1" xfId="0" applyFill="1" applyBorder="1" applyAlignment="1">
      <alignment vertical="center" wrapText="1"/>
    </xf>
    <xf numFmtId="165" fontId="0" fillId="2" borderId="1" xfId="0" applyNumberFormat="1" applyFill="1" applyBorder="1" applyAlignment="1">
      <alignment vertical="center"/>
    </xf>
    <xf numFmtId="165" fontId="4" fillId="4" borderId="1" xfId="0" applyNumberFormat="1" applyFont="1" applyFill="1" applyBorder="1" applyAlignment="1">
      <alignment vertical="center"/>
    </xf>
    <xf numFmtId="165" fontId="4" fillId="3" borderId="1" xfId="0" applyNumberFormat="1" applyFont="1" applyFill="1" applyBorder="1" applyAlignment="1">
      <alignment vertical="center"/>
    </xf>
    <xf numFmtId="165" fontId="0" fillId="3" borderId="1" xfId="0" applyNumberFormat="1" applyFill="1" applyBorder="1" applyAlignment="1">
      <alignment vertical="center"/>
    </xf>
    <xf numFmtId="0" fontId="7" fillId="4" borderId="0" xfId="0" applyFont="1" applyFill="1" applyAlignment="1">
      <alignment horizontal="center" vertical="center" wrapText="1"/>
    </xf>
    <xf numFmtId="0" fontId="0" fillId="3" borderId="1" xfId="0" applyFill="1" applyBorder="1" applyAlignment="1">
      <alignment horizontal="center" vertical="center"/>
    </xf>
    <xf numFmtId="165" fontId="0" fillId="4" borderId="1" xfId="0" applyNumberFormat="1" applyFill="1" applyBorder="1" applyAlignment="1">
      <alignment vertical="center"/>
    </xf>
    <xf numFmtId="3" fontId="4" fillId="4" borderId="1" xfId="0" applyNumberFormat="1" applyFont="1" applyFill="1" applyBorder="1" applyAlignment="1">
      <alignment vertical="center"/>
    </xf>
    <xf numFmtId="0" fontId="4" fillId="4"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cash-flow-forecast-templat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cash-flow-forecast-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cash-flow-forecast-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cash-flow-forecast-template"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cash-flow-forecas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ht="30" customHeight="1" spans="1:6" x14ac:dyDescent="0.25">
      <c r="A15" s="5" t="s">
        <v>16</v>
      </c>
      <c r="B15" s="5"/>
      <c r="C15" s="2" t="s">
        <v>17</v>
      </c>
      <c r="D15" s="2"/>
      <c r="E15" s="2"/>
      <c r="F15" s="2"/>
    </row>
    <row r="16" spans="1:6" x14ac:dyDescent="0.25">
      <c r="A16" s="2"/>
      <c r="B16" s="2"/>
      <c r="C16" s="2"/>
      <c r="D16" s="2"/>
      <c r="E16" s="2"/>
      <c r="F16" s="2"/>
    </row>
    <row r="17" spans="1:6" x14ac:dyDescent="0.25">
      <c r="A17" s="3" t="s">
        <v>18</v>
      </c>
      <c r="B17" s="3"/>
      <c r="C17" s="3"/>
      <c r="D17" s="3"/>
      <c r="E17" s="3"/>
      <c r="F17" s="3"/>
    </row>
    <row r="18" ht="30" customHeight="1" spans="1:6" x14ac:dyDescent="0.25">
      <c r="A18" s="2" t="s">
        <v>19</v>
      </c>
      <c r="B18" s="2"/>
      <c r="C18" s="2"/>
      <c r="D18" s="2"/>
      <c r="E18" s="2"/>
      <c r="F18" s="2"/>
    </row>
    <row r="19" ht="30" customHeight="1" spans="1:6" x14ac:dyDescent="0.25">
      <c r="A19" s="2" t="s">
        <v>20</v>
      </c>
      <c r="B19" s="2"/>
      <c r="C19" s="2"/>
      <c r="D19" s="2"/>
      <c r="E19" s="2"/>
      <c r="F19" s="2"/>
    </row>
    <row r="20" ht="30" customHeight="1" spans="1:6" x14ac:dyDescent="0.25">
      <c r="A20" s="2" t="s">
        <v>21</v>
      </c>
      <c r="B20" s="2"/>
      <c r="C20" s="2"/>
      <c r="D20" s="2"/>
      <c r="E20" s="2"/>
      <c r="F20" s="2"/>
    </row>
    <row r="21" ht="30" customHeight="1" spans="1:6" x14ac:dyDescent="0.25">
      <c r="A21" s="2" t="s">
        <v>22</v>
      </c>
      <c r="B21" s="2"/>
      <c r="C21" s="2"/>
      <c r="D21" s="2"/>
      <c r="E21" s="2"/>
      <c r="F21" s="2"/>
    </row>
    <row r="22" ht="30" customHeight="1" spans="1:6" x14ac:dyDescent="0.25">
      <c r="A22" s="2" t="s">
        <v>23</v>
      </c>
      <c r="B22" s="2"/>
      <c r="C22" s="2"/>
      <c r="D22" s="2"/>
      <c r="E22" s="2"/>
      <c r="F22" s="2"/>
    </row>
    <row r="23" spans="1:6" x14ac:dyDescent="0.25">
      <c r="A23" s="2"/>
      <c r="B23" s="2"/>
      <c r="C23" s="2"/>
      <c r="D23" s="2"/>
      <c r="E23" s="2"/>
      <c r="F23" s="2"/>
    </row>
    <row r="24" spans="1:6" x14ac:dyDescent="0.25">
      <c r="A24" s="3" t="s">
        <v>24</v>
      </c>
      <c r="B24" s="3"/>
      <c r="C24" s="3"/>
      <c r="D24" s="3"/>
      <c r="E24" s="3"/>
      <c r="F24" s="3"/>
    </row>
    <row r="25" spans="1:6" x14ac:dyDescent="0.25">
      <c r="A25" s="5" t="s">
        <v>24</v>
      </c>
      <c r="B25" s="2"/>
      <c r="C25" s="2"/>
      <c r="D25" s="2"/>
      <c r="E25" s="2"/>
      <c r="F25" s="2"/>
    </row>
    <row r="26" spans="1:6" x14ac:dyDescent="0.25">
      <c r="A26" s="6" t="s">
        <v>25</v>
      </c>
      <c r="B26" s="7" t="s">
        <v>26</v>
      </c>
      <c r="C26" s="2"/>
      <c r="D26" s="2"/>
      <c r="E26" s="2"/>
      <c r="F26" s="2"/>
    </row>
    <row r="27" spans="1:6" x14ac:dyDescent="0.25">
      <c r="A27" s="8" t="s">
        <v>25</v>
      </c>
      <c r="B27" s="7" t="s">
        <v>27</v>
      </c>
      <c r="C27" s="2"/>
      <c r="D27" s="2"/>
      <c r="E27" s="2"/>
      <c r="F27" s="2"/>
    </row>
    <row r="28" spans="1:6" x14ac:dyDescent="0.25">
      <c r="A28" s="9" t="s">
        <v>25</v>
      </c>
      <c r="B28" s="7" t="s">
        <v>28</v>
      </c>
      <c r="C28" s="2"/>
      <c r="D28" s="2"/>
      <c r="E28" s="2"/>
      <c r="F28" s="2"/>
    </row>
    <row r="29" spans="1:6" x14ac:dyDescent="0.25">
      <c r="A29" s="2"/>
      <c r="B29" s="2"/>
      <c r="C29" s="2"/>
      <c r="D29" s="2"/>
      <c r="E29" s="2"/>
      <c r="F29" s="2"/>
    </row>
    <row r="30" spans="1:6" x14ac:dyDescent="0.25">
      <c r="A30" s="3" t="s">
        <v>29</v>
      </c>
      <c r="B30" s="3"/>
      <c r="C30" s="3"/>
      <c r="D30" s="3"/>
      <c r="E30" s="3"/>
      <c r="F30" s="3"/>
    </row>
    <row r="31" ht="60" customHeight="1" spans="1:6" x14ac:dyDescent="0.25">
      <c r="A31" s="2" t="s">
        <v>30</v>
      </c>
      <c r="B31" s="2"/>
      <c r="C31" s="2"/>
      <c r="D31" s="2"/>
      <c r="E31" s="2"/>
      <c r="F31" s="2"/>
    </row>
    <row r="32" spans="1:6" x14ac:dyDescent="0.25">
      <c r="A32" s="2"/>
      <c r="B32" s="2"/>
      <c r="C32" s="2"/>
      <c r="D32" s="2"/>
      <c r="E32" s="2"/>
      <c r="F32" s="2"/>
    </row>
    <row r="33" spans="1:6" x14ac:dyDescent="0.25">
      <c r="A33" s="3" t="s">
        <v>31</v>
      </c>
      <c r="B33" s="3"/>
      <c r="C33" s="3"/>
      <c r="D33" s="3"/>
      <c r="E33" s="3"/>
      <c r="F33" s="3"/>
    </row>
    <row r="34" ht="60" customHeight="1" spans="1:6" x14ac:dyDescent="0.25">
      <c r="A34" s="2" t="s">
        <v>32</v>
      </c>
      <c r="B34" s="2"/>
      <c r="C34" s="2"/>
      <c r="D34" s="2"/>
      <c r="E34" s="2"/>
      <c r="F34" s="2"/>
    </row>
    <row r="35" spans="1:6" x14ac:dyDescent="0.25">
      <c r="A35" s="2"/>
      <c r="B35" s="2"/>
      <c r="C35" s="2"/>
      <c r="D35" s="2"/>
      <c r="E35" s="2"/>
      <c r="F35" s="2"/>
    </row>
    <row r="36" spans="1:6" x14ac:dyDescent="0.25">
      <c r="A36" s="2"/>
      <c r="B36" s="2"/>
      <c r="C36" s="2"/>
      <c r="D36" s="2"/>
      <c r="E36" s="2"/>
      <c r="F36" s="2"/>
    </row>
    <row r="37" ht="32" customHeight="1" spans="1:6" x14ac:dyDescent="0.25">
      <c r="A37" s="10" t="s">
        <v>33</v>
      </c>
      <c r="B37" s="10"/>
      <c r="C37" s="10"/>
      <c r="D37" s="10"/>
      <c r="E37" s="10"/>
      <c r="F37" s="10"/>
    </row>
  </sheetData>
  <mergeCells count="30">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5:B15"/>
    <mergeCell ref="C15:F15"/>
    <mergeCell ref="A17:F17"/>
    <mergeCell ref="A18:F18"/>
    <mergeCell ref="A19:F19"/>
    <mergeCell ref="A20:F20"/>
    <mergeCell ref="A21:F21"/>
    <mergeCell ref="A22:F22"/>
    <mergeCell ref="A24:F24"/>
    <mergeCell ref="A30:F30"/>
    <mergeCell ref="A31:F31"/>
    <mergeCell ref="A33:F33"/>
    <mergeCell ref="A34:F34"/>
    <mergeCell ref="A37:F37"/>
  </mergeCells>
  <hyperlinks>
    <hyperlink ref="A37"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howGridLines="0"/>
  </sheetViews>
  <sheetFormatPr defaultRowHeight="15" outlineLevelRow="0" outlineLevelCol="0" x14ac:dyDescent="55"/>
  <cols>
    <col min="1" max="1" width="24" customWidth="1"/>
    <col min="2" max="2" width="16" customWidth="1"/>
    <col min="3" max="3" width="42" customWidth="1"/>
    <col min="4" max="15" width="13" customWidth="1"/>
  </cols>
  <sheetData>
    <row r="1" spans="1:5" x14ac:dyDescent="0.25">
      <c r="A1" s="1" t="s">
        <v>34</v>
      </c>
      <c r="B1" s="1"/>
      <c r="C1" s="1"/>
      <c r="D1" s="1"/>
      <c r="E1" s="1"/>
    </row>
    <row r="2" spans="3:3" x14ac:dyDescent="0.25">
      <c r="C2" s="2"/>
    </row>
    <row r="3" ht="30" customHeight="1" spans="1:3" x14ac:dyDescent="0.25">
      <c r="A3" s="11" t="s">
        <v>35</v>
      </c>
      <c r="B3" s="11" t="s">
        <v>36</v>
      </c>
      <c r="C3" s="11" t="s">
        <v>37</v>
      </c>
    </row>
    <row r="4" spans="1:3" x14ac:dyDescent="0.25">
      <c r="A4" s="12" t="s">
        <v>38</v>
      </c>
      <c r="B4" s="13">
        <v>46027.33333333333</v>
      </c>
      <c r="C4" s="2" t="s">
        <v>39</v>
      </c>
    </row>
    <row r="5" spans="1:3" x14ac:dyDescent="0.25">
      <c r="A5" s="12" t="s">
        <v>40</v>
      </c>
      <c r="B5" s="14">
        <v>150000</v>
      </c>
      <c r="C5" s="2" t="s">
        <v>41</v>
      </c>
    </row>
    <row r="6" spans="1:3" x14ac:dyDescent="0.25">
      <c r="A6" s="12" t="s">
        <v>42</v>
      </c>
      <c r="B6" s="15" t="s">
        <v>43</v>
      </c>
      <c r="C6" s="2" t="s">
        <v>44</v>
      </c>
    </row>
    <row r="7" spans="1:3" x14ac:dyDescent="0.25">
      <c r="A7" s="12" t="s">
        <v>45</v>
      </c>
      <c r="B7" s="15" t="s">
        <v>46</v>
      </c>
      <c r="C7" s="2" t="s">
        <v>47</v>
      </c>
    </row>
    <row r="8" spans="3:3" x14ac:dyDescent="0.25">
      <c r="C8" s="2"/>
    </row>
    <row r="9" spans="3:3" x14ac:dyDescent="0.25">
      <c r="C9" s="2"/>
    </row>
    <row r="10" ht="30" customHeight="1" spans="1:14" x14ac:dyDescent="0.25">
      <c r="A10" s="11" t="s">
        <v>48</v>
      </c>
      <c r="B10" s="11" t="s">
        <v>49</v>
      </c>
      <c r="C10" s="11" t="s">
        <v>50</v>
      </c>
      <c r="D10" s="11" t="s">
        <v>51</v>
      </c>
      <c r="E10" s="11" t="s">
        <v>52</v>
      </c>
      <c r="F10" s="11" t="s">
        <v>53</v>
      </c>
      <c r="G10" s="11" t="s">
        <v>54</v>
      </c>
      <c r="H10" s="11" t="s">
        <v>55</v>
      </c>
      <c r="I10" s="11" t="s">
        <v>56</v>
      </c>
      <c r="J10" s="11" t="s">
        <v>57</v>
      </c>
      <c r="K10" s="11" t="s">
        <v>58</v>
      </c>
      <c r="L10" s="11" t="s">
        <v>59</v>
      </c>
      <c r="M10" s="11" t="s">
        <v>60</v>
      </c>
      <c r="N10" s="11" t="s">
        <v>61</v>
      </c>
    </row>
    <row r="11" spans="1:14" x14ac:dyDescent="0.25">
      <c r="A11" s="16" t="s">
        <v>62</v>
      </c>
      <c r="B11" s="17">
        <f>$B$4</f>
      </c>
      <c r="C11" s="18">
        <f>B11+7</f>
      </c>
      <c r="D11" s="17">
        <f>C11+7</f>
      </c>
      <c r="E11" s="17">
        <f>D11+7</f>
      </c>
      <c r="F11" s="17">
        <f>E11+7</f>
      </c>
      <c r="G11" s="17">
        <f>F11+7</f>
      </c>
      <c r="H11" s="17">
        <f>G11+7</f>
      </c>
      <c r="I11" s="17">
        <f>H11+7</f>
      </c>
      <c r="J11" s="17">
        <f>I11+7</f>
      </c>
      <c r="K11" s="17">
        <f>J11+7</f>
      </c>
      <c r="L11" s="17">
        <f>K11+7</f>
      </c>
      <c r="M11" s="17">
        <f>L11+7</f>
      </c>
      <c r="N11" s="17">
        <f>M11+7</f>
      </c>
    </row>
    <row r="12" spans="3:3" x14ac:dyDescent="0.25">
      <c r="C12" s="2"/>
    </row>
    <row r="13" spans="3:3" x14ac:dyDescent="0.25">
      <c r="C13" s="2"/>
    </row>
    <row r="14" ht="30" customHeight="1" spans="1:6" x14ac:dyDescent="0.25">
      <c r="A14" s="2" t="s">
        <v>63</v>
      </c>
      <c r="B14" s="2"/>
      <c r="C14" s="2"/>
      <c r="D14" s="2"/>
      <c r="E14" s="2"/>
      <c r="F14" s="2"/>
    </row>
  </sheetData>
  <mergeCells count="2">
    <mergeCell ref="A1:E1"/>
    <mergeCell ref="A14:F14"/>
  </mergeCells>
  <dataValidations count="1">
    <dataValidation type="decimal" allowBlank="1" showErrorMessage="1" errorTitle="Invalid number" error="Enter a number between 0 and 10000000" sqref="B5">
      <formula1>0</formula1>
      <formula2>10000000</formula2>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pane ySplit="3" topLeftCell="A4" activePane="bottomLeft" state="frozen"/>
      <selection pane="bottomLeft"/>
    </sheetView>
  </sheetViews>
  <sheetFormatPr defaultRowHeight="15" outlineLevelRow="0" outlineLevelCol="0" x14ac:dyDescent="55"/>
  <cols>
    <col min="1" max="1" width="28" customWidth="1"/>
    <col min="2" max="3" width="16" customWidth="1"/>
    <col min="4" max="4" width="56" customWidth="1"/>
  </cols>
  <sheetData>
    <row r="1" ht="30" customHeight="1" spans="1:4" x14ac:dyDescent="0.25">
      <c r="A1" s="2" t="s">
        <v>64</v>
      </c>
      <c r="B1" s="2"/>
      <c r="C1" s="2"/>
      <c r="D1" s="2"/>
    </row>
    <row r="2" spans="1:4" x14ac:dyDescent="0.25">
      <c r="A2" s="2"/>
      <c r="D2" s="2"/>
    </row>
    <row r="3" ht="30" customHeight="1" spans="1:4" x14ac:dyDescent="0.25">
      <c r="A3" s="11" t="s">
        <v>65</v>
      </c>
      <c r="B3" s="11" t="s">
        <v>66</v>
      </c>
      <c r="C3" s="11" t="s">
        <v>67</v>
      </c>
      <c r="D3" s="11" t="s">
        <v>37</v>
      </c>
    </row>
    <row r="4" spans="1:4" x14ac:dyDescent="0.25">
      <c r="A4" s="19" t="s">
        <v>68</v>
      </c>
      <c r="B4" s="20">
        <v>82000</v>
      </c>
      <c r="C4" s="15" t="s">
        <v>69</v>
      </c>
      <c r="D4" s="6" t="s">
        <v>70</v>
      </c>
    </row>
    <row r="5" spans="1:4" x14ac:dyDescent="0.25">
      <c r="A5" s="19" t="s">
        <v>71</v>
      </c>
      <c r="B5" s="20">
        <v>35000</v>
      </c>
      <c r="C5" s="15" t="s">
        <v>69</v>
      </c>
      <c r="D5" s="6" t="s">
        <v>72</v>
      </c>
    </row>
    <row r="6" spans="1:4" x14ac:dyDescent="0.25">
      <c r="A6" s="19" t="s">
        <v>73</v>
      </c>
      <c r="B6" s="20">
        <v>12800</v>
      </c>
      <c r="C6" s="15" t="s">
        <v>69</v>
      </c>
      <c r="D6" s="6" t="s">
        <v>74</v>
      </c>
    </row>
    <row r="7" spans="1:4" x14ac:dyDescent="0.25">
      <c r="A7" s="19" t="s">
        <v>75</v>
      </c>
      <c r="B7" s="20">
        <v>4200</v>
      </c>
      <c r="C7" s="15" t="s">
        <v>69</v>
      </c>
      <c r="D7" s="6" t="s">
        <v>76</v>
      </c>
    </row>
    <row r="8" spans="1:4" x14ac:dyDescent="0.25">
      <c r="A8" s="2"/>
      <c r="D8" s="2"/>
    </row>
    <row r="9" spans="1:4" x14ac:dyDescent="0.25">
      <c r="A9" s="5" t="s">
        <v>77</v>
      </c>
      <c r="B9" s="21">
        <f>SUMIF(C4:C7,"Yes",B4:B7)</f>
      </c>
      <c r="D9" s="2"/>
    </row>
    <row r="10" spans="1:4" x14ac:dyDescent="0.25">
      <c r="A10" s="5" t="s">
        <v>78</v>
      </c>
      <c r="B10" s="22">
        <f>'Assumptions'!$B$5</f>
      </c>
      <c r="D10" s="2"/>
    </row>
  </sheetData>
  <mergeCells count="1">
    <mergeCell ref="A1:D1"/>
  </mergeCells>
  <dataValidations count="2">
    <dataValidation type="decimal" allowBlank="1" showErrorMessage="1" errorTitle="Invalid number" error="Enter a number between -10000000 and 10000000" sqref="B4:B7">
      <formula1>-10000000</formula1>
      <formula2>10000000</formula2>
    </dataValidation>
    <dataValidation type="list" showErrorMessage="1" errorTitle="Invalid entry" error="Choose one of: Yes, No" sqref="C4:C7">
      <formula1>"Yes,No"</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workbookViewId="0">
      <pane xSplit="4" ySplit="4" topLeftCell="E5" activePane="bottomRight" state="frozen"/>
      <selection pane="bottomRight"/>
    </sheetView>
  </sheetViews>
  <sheetFormatPr defaultRowHeight="15" outlineLevelRow="0" outlineLevelCol="0" x14ac:dyDescent="55"/>
  <cols>
    <col min="1" max="1" width="28" customWidth="1"/>
    <col min="2" max="2" width="22" customWidth="1"/>
    <col min="3" max="3" width="28" customWidth="1"/>
    <col min="4" max="4" width="36" customWidth="1"/>
    <col min="5" max="17" width="13" customWidth="1"/>
    <col min="18" max="18" width="15" customWidth="1"/>
  </cols>
  <sheetData>
    <row r="1" ht="30" customHeight="1" spans="1:17" x14ac:dyDescent="0.25">
      <c r="A1" s="2" t="s">
        <v>79</v>
      </c>
      <c r="B1" s="2"/>
      <c r="C1" s="2"/>
      <c r="D1" s="2"/>
      <c r="E1" s="2"/>
      <c r="F1" s="2"/>
      <c r="G1" s="2"/>
      <c r="H1" s="2"/>
      <c r="I1" s="2"/>
      <c r="J1" s="2"/>
      <c r="K1" s="2"/>
      <c r="L1" s="2"/>
      <c r="M1" s="2"/>
      <c r="N1" s="2"/>
      <c r="O1" s="2"/>
      <c r="P1" s="2"/>
      <c r="Q1" s="2"/>
    </row>
    <row r="2" spans="1:4" x14ac:dyDescent="0.25">
      <c r="A2" s="2"/>
      <c r="B2" s="2"/>
      <c r="C2" s="2"/>
      <c r="D2" s="2"/>
    </row>
    <row r="3" ht="30" customHeight="1" spans="1:18" x14ac:dyDescent="0.25">
      <c r="A3" s="11" t="s">
        <v>80</v>
      </c>
      <c r="B3" s="11" t="s">
        <v>81</v>
      </c>
      <c r="C3" s="11" t="s">
        <v>82</v>
      </c>
      <c r="D3" s="11" t="s">
        <v>37</v>
      </c>
      <c r="E3" s="11" t="s">
        <v>49</v>
      </c>
      <c r="F3" s="11" t="s">
        <v>50</v>
      </c>
      <c r="G3" s="11" t="s">
        <v>51</v>
      </c>
      <c r="H3" s="11" t="s">
        <v>52</v>
      </c>
      <c r="I3" s="11" t="s">
        <v>53</v>
      </c>
      <c r="J3" s="11" t="s">
        <v>54</v>
      </c>
      <c r="K3" s="11" t="s">
        <v>55</v>
      </c>
      <c r="L3" s="11" t="s">
        <v>56</v>
      </c>
      <c r="M3" s="11" t="s">
        <v>57</v>
      </c>
      <c r="N3" s="11" t="s">
        <v>58</v>
      </c>
      <c r="O3" s="11" t="s">
        <v>59</v>
      </c>
      <c r="P3" s="11" t="s">
        <v>60</v>
      </c>
      <c r="Q3" s="11" t="s">
        <v>61</v>
      </c>
      <c r="R3" s="11" t="s">
        <v>83</v>
      </c>
    </row>
    <row r="4" spans="1:18" x14ac:dyDescent="0.25">
      <c r="A4" s="6" t="s">
        <v>84</v>
      </c>
      <c r="B4" s="6" t="s">
        <v>85</v>
      </c>
      <c r="C4" s="6" t="s">
        <v>86</v>
      </c>
      <c r="D4" s="6" t="s">
        <v>87</v>
      </c>
      <c r="E4" s="20">
        <v>14200</v>
      </c>
      <c r="F4" s="20">
        <v>15800</v>
      </c>
      <c r="G4" s="20">
        <v>14900</v>
      </c>
      <c r="H4" s="20">
        <v>17100</v>
      </c>
      <c r="I4" s="20">
        <v>16300</v>
      </c>
      <c r="J4" s="20">
        <v>18100</v>
      </c>
      <c r="K4" s="20">
        <v>17600</v>
      </c>
      <c r="L4" s="20">
        <v>19000</v>
      </c>
      <c r="M4" s="20">
        <v>18500</v>
      </c>
      <c r="N4" s="20">
        <v>20100</v>
      </c>
      <c r="O4" s="20">
        <v>19600</v>
      </c>
      <c r="P4" s="20">
        <v>21100</v>
      </c>
      <c r="Q4" s="20">
        <v>20500</v>
      </c>
      <c r="R4" s="23">
        <f>SUM(E4:Q4)</f>
      </c>
    </row>
    <row r="5" spans="1:18" x14ac:dyDescent="0.25">
      <c r="A5" s="6" t="s">
        <v>88</v>
      </c>
      <c r="B5" s="6" t="s">
        <v>85</v>
      </c>
      <c r="C5" s="6" t="s">
        <v>89</v>
      </c>
      <c r="D5" s="6" t="s">
        <v>87</v>
      </c>
      <c r="E5" s="20">
        <v>28000</v>
      </c>
      <c r="F5" s="20">
        <v>12000</v>
      </c>
      <c r="G5" s="20">
        <v>32000</v>
      </c>
      <c r="H5" s="20">
        <v>15000</v>
      </c>
      <c r="I5" s="20">
        <v>36000</v>
      </c>
      <c r="J5" s="20">
        <v>14000</v>
      </c>
      <c r="K5" s="20">
        <v>34000</v>
      </c>
      <c r="L5" s="20">
        <v>17000</v>
      </c>
      <c r="M5" s="20">
        <v>38000</v>
      </c>
      <c r="N5" s="20">
        <v>16000</v>
      </c>
      <c r="O5" s="20">
        <v>35000</v>
      </c>
      <c r="P5" s="20">
        <v>18000</v>
      </c>
      <c r="Q5" s="20">
        <v>39000</v>
      </c>
      <c r="R5" s="23">
        <f>SUM(E5:Q5)</f>
      </c>
    </row>
    <row r="6" spans="1:18" x14ac:dyDescent="0.25">
      <c r="A6" s="6" t="s">
        <v>90</v>
      </c>
      <c r="B6" s="6" t="s">
        <v>85</v>
      </c>
      <c r="C6" s="6" t="s">
        <v>91</v>
      </c>
      <c r="D6" s="6" t="s">
        <v>87</v>
      </c>
      <c r="E6" s="20">
        <v>8500</v>
      </c>
      <c r="F6" s="20">
        <v>8500</v>
      </c>
      <c r="G6" s="20">
        <v>8500</v>
      </c>
      <c r="H6" s="20">
        <v>12500</v>
      </c>
      <c r="I6" s="20">
        <v>8500</v>
      </c>
      <c r="J6" s="20">
        <v>8500</v>
      </c>
      <c r="K6" s="20">
        <v>12500</v>
      </c>
      <c r="L6" s="20">
        <v>8500</v>
      </c>
      <c r="M6" s="20">
        <v>8500</v>
      </c>
      <c r="N6" s="20">
        <v>12500</v>
      </c>
      <c r="O6" s="20">
        <v>8500</v>
      </c>
      <c r="P6" s="20">
        <v>8500</v>
      </c>
      <c r="Q6" s="20">
        <v>12500</v>
      </c>
      <c r="R6" s="23">
        <f>SUM(E6:Q6)</f>
      </c>
    </row>
    <row r="7" spans="1:18" x14ac:dyDescent="0.25">
      <c r="A7" s="6" t="s">
        <v>92</v>
      </c>
      <c r="B7" s="6" t="s">
        <v>85</v>
      </c>
      <c r="C7" s="6" t="s">
        <v>93</v>
      </c>
      <c r="D7" s="6" t="s">
        <v>87</v>
      </c>
      <c r="E7" s="20">
        <v>6200</v>
      </c>
      <c r="F7" s="20">
        <v>6300</v>
      </c>
      <c r="G7" s="20">
        <v>6400</v>
      </c>
      <c r="H7" s="20">
        <v>6500</v>
      </c>
      <c r="I7" s="20">
        <v>6600</v>
      </c>
      <c r="J7" s="20">
        <v>6700</v>
      </c>
      <c r="K7" s="20">
        <v>6800</v>
      </c>
      <c r="L7" s="20">
        <v>6900</v>
      </c>
      <c r="M7" s="20">
        <v>7000</v>
      </c>
      <c r="N7" s="20">
        <v>7100</v>
      </c>
      <c r="O7" s="20">
        <v>7200</v>
      </c>
      <c r="P7" s="20">
        <v>7300</v>
      </c>
      <c r="Q7" s="20">
        <v>7400</v>
      </c>
      <c r="R7" s="23">
        <f>SUM(E7:Q7)</f>
      </c>
    </row>
    <row r="8" spans="1:18" x14ac:dyDescent="0.25">
      <c r="A8" s="6" t="s">
        <v>94</v>
      </c>
      <c r="B8" s="6" t="s">
        <v>95</v>
      </c>
      <c r="C8" s="6" t="s">
        <v>96</v>
      </c>
      <c r="D8" s="6" t="s">
        <v>87</v>
      </c>
      <c r="E8" s="20">
        <v>9000</v>
      </c>
      <c r="F8" s="20">
        <v>6000</v>
      </c>
      <c r="G8" s="20">
        <v>4000</v>
      </c>
      <c r="H8" s="20">
        <v>3000</v>
      </c>
      <c r="I8" s="20">
        <v>2000</v>
      </c>
      <c r="J8" s="20">
        <v>0</v>
      </c>
      <c r="K8" s="20">
        <v>0</v>
      </c>
      <c r="L8" s="20">
        <v>0</v>
      </c>
      <c r="M8" s="20">
        <v>0</v>
      </c>
      <c r="N8" s="20">
        <v>0</v>
      </c>
      <c r="O8" s="20">
        <v>0</v>
      </c>
      <c r="P8" s="20">
        <v>0</v>
      </c>
      <c r="Q8" s="20">
        <v>0</v>
      </c>
      <c r="R8" s="23">
        <f>SUM(E8:Q8)</f>
      </c>
    </row>
    <row r="9" spans="1:18" x14ac:dyDescent="0.25">
      <c r="A9" s="6" t="s">
        <v>97</v>
      </c>
      <c r="B9" s="6" t="s">
        <v>98</v>
      </c>
      <c r="C9" s="6" t="s">
        <v>99</v>
      </c>
      <c r="D9" s="6" t="s">
        <v>87</v>
      </c>
      <c r="E9" s="20">
        <v>0</v>
      </c>
      <c r="F9" s="20">
        <v>0</v>
      </c>
      <c r="G9" s="20">
        <v>0</v>
      </c>
      <c r="H9" s="20">
        <v>0</v>
      </c>
      <c r="I9" s="20">
        <v>0</v>
      </c>
      <c r="J9" s="20">
        <v>15000</v>
      </c>
      <c r="K9" s="20">
        <v>0</v>
      </c>
      <c r="L9" s="20">
        <v>0</v>
      </c>
      <c r="M9" s="20">
        <v>0</v>
      </c>
      <c r="N9" s="20">
        <v>0</v>
      </c>
      <c r="O9" s="20">
        <v>0</v>
      </c>
      <c r="P9" s="20">
        <v>0</v>
      </c>
      <c r="Q9" s="20">
        <v>0</v>
      </c>
      <c r="R9" s="23">
        <f>SUM(E9:Q9)</f>
      </c>
    </row>
    <row r="10" spans="1:18" x14ac:dyDescent="0.25">
      <c r="A10" s="6" t="s">
        <v>100</v>
      </c>
      <c r="B10" s="6" t="s">
        <v>101</v>
      </c>
      <c r="C10" s="6" t="s">
        <v>102</v>
      </c>
      <c r="D10" s="6" t="s">
        <v>87</v>
      </c>
      <c r="E10" s="20">
        <v>0</v>
      </c>
      <c r="F10" s="20">
        <v>0</v>
      </c>
      <c r="G10" s="20">
        <v>0</v>
      </c>
      <c r="H10" s="20">
        <v>0</v>
      </c>
      <c r="I10" s="20">
        <v>0</v>
      </c>
      <c r="J10" s="20">
        <v>0</v>
      </c>
      <c r="K10" s="20">
        <v>0</v>
      </c>
      <c r="L10" s="20">
        <v>0</v>
      </c>
      <c r="M10" s="20">
        <v>0</v>
      </c>
      <c r="N10" s="20">
        <v>0</v>
      </c>
      <c r="O10" s="20">
        <v>0</v>
      </c>
      <c r="P10" s="20">
        <v>0</v>
      </c>
      <c r="Q10" s="20">
        <v>0</v>
      </c>
      <c r="R10" s="23">
        <f>SUM(E10:Q10)</f>
      </c>
    </row>
    <row r="11" spans="1:18" x14ac:dyDescent="0.25">
      <c r="A11" s="6" t="s">
        <v>103</v>
      </c>
      <c r="B11" s="6" t="s">
        <v>104</v>
      </c>
      <c r="C11" s="6" t="s">
        <v>105</v>
      </c>
      <c r="D11" s="6" t="s">
        <v>87</v>
      </c>
      <c r="E11" s="20">
        <v>1200</v>
      </c>
      <c r="F11" s="20">
        <v>900</v>
      </c>
      <c r="G11" s="20">
        <v>1100</v>
      </c>
      <c r="H11" s="20">
        <v>1000</v>
      </c>
      <c r="I11" s="20">
        <v>950</v>
      </c>
      <c r="J11" s="20">
        <v>1150</v>
      </c>
      <c r="K11" s="20">
        <v>1050</v>
      </c>
      <c r="L11" s="20">
        <v>1000</v>
      </c>
      <c r="M11" s="20">
        <v>1200</v>
      </c>
      <c r="N11" s="20">
        <v>1100</v>
      </c>
      <c r="O11" s="20">
        <v>950</v>
      </c>
      <c r="P11" s="20">
        <v>1000</v>
      </c>
      <c r="Q11" s="20">
        <v>1250</v>
      </c>
      <c r="R11" s="23">
        <f>SUM(E11:Q11)</f>
      </c>
    </row>
    <row r="12" spans="1:4" x14ac:dyDescent="0.25">
      <c r="A12" s="2"/>
      <c r="B12" s="2"/>
      <c r="C12" s="2"/>
      <c r="D12" s="2"/>
    </row>
    <row r="13" spans="1:18" x14ac:dyDescent="0.25">
      <c r="A13" s="5" t="s">
        <v>106</v>
      </c>
      <c r="B13" s="2"/>
      <c r="C13" s="2"/>
      <c r="D13" s="2"/>
      <c r="E13" s="21">
        <f>SUM(E4:E11)</f>
      </c>
      <c r="F13" s="21">
        <f>SUM(F4:F11)</f>
      </c>
      <c r="G13" s="21">
        <f>SUM(G4:G11)</f>
      </c>
      <c r="H13" s="21">
        <f>SUM(H4:H11)</f>
      </c>
      <c r="I13" s="21">
        <f>SUM(I4:I11)</f>
      </c>
      <c r="J13" s="21">
        <f>SUM(J4:J11)</f>
      </c>
      <c r="K13" s="21">
        <f>SUM(K4:K11)</f>
      </c>
      <c r="L13" s="21">
        <f>SUM(L4:L11)</f>
      </c>
      <c r="M13" s="21">
        <f>SUM(M4:M11)</f>
      </c>
      <c r="N13" s="21">
        <f>SUM(N4:N11)</f>
      </c>
      <c r="O13" s="21">
        <f>SUM(O4:O11)</f>
      </c>
      <c r="P13" s="21">
        <f>SUM(P4:P11)</f>
      </c>
      <c r="Q13" s="21">
        <f>SUM(Q4:Q11)</f>
      </c>
      <c r="R13" s="21">
        <f>SUM(R4:R11)</f>
      </c>
    </row>
    <row r="14" spans="1:4" x14ac:dyDescent="0.25">
      <c r="A14" s="2"/>
      <c r="B14" s="2"/>
      <c r="C14" s="2"/>
      <c r="D14" s="2"/>
    </row>
    <row r="15" spans="1:8" x14ac:dyDescent="0.25">
      <c r="A15" s="24" t="s">
        <v>33</v>
      </c>
      <c r="B15" s="24"/>
      <c r="C15" s="24"/>
      <c r="D15" s="24"/>
      <c r="E15" s="24"/>
      <c r="F15" s="24"/>
      <c r="G15" s="24"/>
      <c r="H15" s="24"/>
    </row>
  </sheetData>
  <mergeCells count="2">
    <mergeCell ref="A1:Q1"/>
    <mergeCell ref="A15:H15"/>
  </mergeCells>
  <dataValidations count="2">
    <dataValidation type="decimal" allowBlank="1" showErrorMessage="1" errorTitle="Invalid number" error="Enter a number between 0 and 10000000" sqref="E10:Q11">
      <formula1>0</formula1>
      <formula2>10000000</formula2>
    </dataValidation>
    <dataValidation type="decimal" allowBlank="1" showErrorMessage="1" errorTitle="Invalid number" error="Enter a number between 0 and 10000000" sqref="E4:Q11">
      <formula1>0</formula1>
      <formula2>10000000</formula2>
    </dataValidation>
  </dataValidations>
  <hyperlinks>
    <hyperlink ref="A15" r:id="rId1"/>
  </hyperlink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pane xSplit="4" ySplit="4" topLeftCell="E5" activePane="bottomRight" state="frozen"/>
      <selection pane="bottomRight"/>
    </sheetView>
  </sheetViews>
  <sheetFormatPr defaultRowHeight="15" outlineLevelRow="0" outlineLevelCol="0" x14ac:dyDescent="55"/>
  <cols>
    <col min="1" max="1" width="28" customWidth="1"/>
    <col min="2" max="2" width="18" customWidth="1"/>
    <col min="3" max="3" width="28" customWidth="1"/>
    <col min="4" max="4" width="36" customWidth="1"/>
    <col min="5" max="17" width="13" customWidth="1"/>
    <col min="18" max="18" width="15" customWidth="1"/>
  </cols>
  <sheetData>
    <row r="1" ht="30" customHeight="1" spans="1:17" x14ac:dyDescent="0.25">
      <c r="A1" s="2" t="s">
        <v>107</v>
      </c>
      <c r="B1" s="2"/>
      <c r="C1" s="2"/>
      <c r="D1" s="2"/>
      <c r="E1" s="2"/>
      <c r="F1" s="2"/>
      <c r="G1" s="2"/>
      <c r="H1" s="2"/>
      <c r="I1" s="2"/>
      <c r="J1" s="2"/>
      <c r="K1" s="2"/>
      <c r="L1" s="2"/>
      <c r="M1" s="2"/>
      <c r="N1" s="2"/>
      <c r="O1" s="2"/>
      <c r="P1" s="2"/>
      <c r="Q1" s="2"/>
    </row>
    <row r="2" spans="1:4" x14ac:dyDescent="0.25">
      <c r="A2" s="2"/>
      <c r="B2" s="2"/>
      <c r="C2" s="2"/>
      <c r="D2" s="2"/>
    </row>
    <row r="3" ht="30" customHeight="1" spans="1:18" x14ac:dyDescent="0.25">
      <c r="A3" s="11" t="s">
        <v>108</v>
      </c>
      <c r="B3" s="11" t="s">
        <v>81</v>
      </c>
      <c r="C3" s="11" t="s">
        <v>82</v>
      </c>
      <c r="D3" s="11" t="s">
        <v>37</v>
      </c>
      <c r="E3" s="11" t="s">
        <v>49</v>
      </c>
      <c r="F3" s="11" t="s">
        <v>50</v>
      </c>
      <c r="G3" s="11" t="s">
        <v>51</v>
      </c>
      <c r="H3" s="11" t="s">
        <v>52</v>
      </c>
      <c r="I3" s="11" t="s">
        <v>53</v>
      </c>
      <c r="J3" s="11" t="s">
        <v>54</v>
      </c>
      <c r="K3" s="11" t="s">
        <v>55</v>
      </c>
      <c r="L3" s="11" t="s">
        <v>56</v>
      </c>
      <c r="M3" s="11" t="s">
        <v>57</v>
      </c>
      <c r="N3" s="11" t="s">
        <v>58</v>
      </c>
      <c r="O3" s="11" t="s">
        <v>59</v>
      </c>
      <c r="P3" s="11" t="s">
        <v>60</v>
      </c>
      <c r="Q3" s="11" t="s">
        <v>61</v>
      </c>
      <c r="R3" s="11" t="s">
        <v>83</v>
      </c>
    </row>
    <row r="4" spans="1:18" x14ac:dyDescent="0.25">
      <c r="A4" s="6" t="s">
        <v>109</v>
      </c>
      <c r="B4" s="6" t="s">
        <v>110</v>
      </c>
      <c r="C4" s="6" t="s">
        <v>111</v>
      </c>
      <c r="D4" s="6" t="s">
        <v>112</v>
      </c>
      <c r="E4" s="20">
        <v>26000</v>
      </c>
      <c r="F4" s="20">
        <v>0</v>
      </c>
      <c r="G4" s="20">
        <v>26000</v>
      </c>
      <c r="H4" s="20">
        <v>0</v>
      </c>
      <c r="I4" s="20">
        <v>27000</v>
      </c>
      <c r="J4" s="20">
        <v>0</v>
      </c>
      <c r="K4" s="20">
        <v>27000</v>
      </c>
      <c r="L4" s="20">
        <v>0</v>
      </c>
      <c r="M4" s="20">
        <v>27000</v>
      </c>
      <c r="N4" s="20">
        <v>0</v>
      </c>
      <c r="O4" s="20">
        <v>28000</v>
      </c>
      <c r="P4" s="20">
        <v>0</v>
      </c>
      <c r="Q4" s="20">
        <v>28000</v>
      </c>
      <c r="R4" s="23">
        <f>SUM(E4:Q4)</f>
      </c>
    </row>
    <row r="5" spans="1:18" x14ac:dyDescent="0.25">
      <c r="A5" s="6" t="s">
        <v>113</v>
      </c>
      <c r="B5" s="6" t="s">
        <v>114</v>
      </c>
      <c r="C5" s="6" t="s">
        <v>115</v>
      </c>
      <c r="D5" s="6" t="s">
        <v>112</v>
      </c>
      <c r="E5" s="20">
        <v>0</v>
      </c>
      <c r="F5" s="20">
        <v>18500</v>
      </c>
      <c r="G5" s="20">
        <v>0</v>
      </c>
      <c r="H5" s="20">
        <v>0</v>
      </c>
      <c r="I5" s="20">
        <v>18500</v>
      </c>
      <c r="J5" s="20">
        <v>0</v>
      </c>
      <c r="K5" s="20">
        <v>0</v>
      </c>
      <c r="L5" s="20">
        <v>18500</v>
      </c>
      <c r="M5" s="20">
        <v>0</v>
      </c>
      <c r="N5" s="20">
        <v>0</v>
      </c>
      <c r="O5" s="20">
        <v>18500</v>
      </c>
      <c r="P5" s="20">
        <v>0</v>
      </c>
      <c r="Q5" s="20">
        <v>0</v>
      </c>
      <c r="R5" s="23">
        <f>SUM(E5:Q5)</f>
      </c>
    </row>
    <row r="6" spans="1:18" x14ac:dyDescent="0.25">
      <c r="A6" s="6" t="s">
        <v>116</v>
      </c>
      <c r="B6" s="6" t="s">
        <v>117</v>
      </c>
      <c r="C6" s="6" t="s">
        <v>118</v>
      </c>
      <c r="D6" s="6" t="s">
        <v>112</v>
      </c>
      <c r="E6" s="20">
        <v>22000</v>
      </c>
      <c r="F6" s="20">
        <v>18000</v>
      </c>
      <c r="G6" s="20">
        <v>24000</v>
      </c>
      <c r="H6" s="20">
        <v>19000</v>
      </c>
      <c r="I6" s="20">
        <v>25000</v>
      </c>
      <c r="J6" s="20">
        <v>20000</v>
      </c>
      <c r="K6" s="20">
        <v>26000</v>
      </c>
      <c r="L6" s="20">
        <v>21000</v>
      </c>
      <c r="M6" s="20">
        <v>27000</v>
      </c>
      <c r="N6" s="20">
        <v>22000</v>
      </c>
      <c r="O6" s="20">
        <v>28000</v>
      </c>
      <c r="P6" s="20">
        <v>23000</v>
      </c>
      <c r="Q6" s="20">
        <v>29000</v>
      </c>
      <c r="R6" s="23">
        <f>SUM(E6:Q6)</f>
      </c>
    </row>
    <row r="7" spans="1:18" x14ac:dyDescent="0.25">
      <c r="A7" s="6" t="s">
        <v>119</v>
      </c>
      <c r="B7" s="6" t="s">
        <v>120</v>
      </c>
      <c r="C7" s="6" t="s">
        <v>121</v>
      </c>
      <c r="D7" s="6" t="s">
        <v>112</v>
      </c>
      <c r="E7" s="20">
        <v>0</v>
      </c>
      <c r="F7" s="20">
        <v>0</v>
      </c>
      <c r="G7" s="20">
        <v>7800</v>
      </c>
      <c r="H7" s="20">
        <v>0</v>
      </c>
      <c r="I7" s="20">
        <v>0</v>
      </c>
      <c r="J7" s="20">
        <v>8200</v>
      </c>
      <c r="K7" s="20">
        <v>0</v>
      </c>
      <c r="L7" s="20">
        <v>0</v>
      </c>
      <c r="M7" s="20">
        <v>8600</v>
      </c>
      <c r="N7" s="20">
        <v>0</v>
      </c>
      <c r="O7" s="20">
        <v>0</v>
      </c>
      <c r="P7" s="20">
        <v>9000</v>
      </c>
      <c r="Q7" s="20">
        <v>0</v>
      </c>
      <c r="R7" s="23">
        <f>SUM(E7:Q7)</f>
      </c>
    </row>
    <row r="8" spans="1:18" x14ac:dyDescent="0.25">
      <c r="A8" s="6" t="s">
        <v>122</v>
      </c>
      <c r="B8" s="6" t="s">
        <v>123</v>
      </c>
      <c r="C8" s="6" t="s">
        <v>124</v>
      </c>
      <c r="D8" s="6" t="s">
        <v>112</v>
      </c>
      <c r="E8" s="20">
        <v>0</v>
      </c>
      <c r="F8" s="20">
        <v>0</v>
      </c>
      <c r="G8" s="20">
        <v>0</v>
      </c>
      <c r="H8" s="20">
        <v>0</v>
      </c>
      <c r="I8" s="20">
        <v>6000</v>
      </c>
      <c r="J8" s="20">
        <v>0</v>
      </c>
      <c r="K8" s="20">
        <v>0</v>
      </c>
      <c r="L8" s="20">
        <v>0</v>
      </c>
      <c r="M8" s="20">
        <v>0</v>
      </c>
      <c r="N8" s="20">
        <v>0</v>
      </c>
      <c r="O8" s="20">
        <v>0</v>
      </c>
      <c r="P8" s="20">
        <v>0</v>
      </c>
      <c r="Q8" s="20">
        <v>0</v>
      </c>
      <c r="R8" s="23">
        <f>SUM(E8:Q8)</f>
      </c>
    </row>
    <row r="9" spans="1:18" x14ac:dyDescent="0.25">
      <c r="A9" s="6" t="s">
        <v>125</v>
      </c>
      <c r="B9" s="6" t="s">
        <v>126</v>
      </c>
      <c r="C9" s="6" t="s">
        <v>127</v>
      </c>
      <c r="D9" s="6" t="s">
        <v>112</v>
      </c>
      <c r="E9" s="20">
        <v>4200</v>
      </c>
      <c r="F9" s="20">
        <v>1200</v>
      </c>
      <c r="G9" s="20">
        <v>1200</v>
      </c>
      <c r="H9" s="20">
        <v>4200</v>
      </c>
      <c r="I9" s="20">
        <v>1200</v>
      </c>
      <c r="J9" s="20">
        <v>1200</v>
      </c>
      <c r="K9" s="20">
        <v>4200</v>
      </c>
      <c r="L9" s="20">
        <v>1200</v>
      </c>
      <c r="M9" s="20">
        <v>1200</v>
      </c>
      <c r="N9" s="20">
        <v>4200</v>
      </c>
      <c r="O9" s="20">
        <v>1200</v>
      </c>
      <c r="P9" s="20">
        <v>1200</v>
      </c>
      <c r="Q9" s="20">
        <v>4200</v>
      </c>
      <c r="R9" s="23">
        <f>SUM(E9:Q9)</f>
      </c>
    </row>
    <row r="10" spans="1:18" x14ac:dyDescent="0.25">
      <c r="A10" s="6" t="s">
        <v>128</v>
      </c>
      <c r="B10" s="6" t="s">
        <v>129</v>
      </c>
      <c r="C10" s="6" t="s">
        <v>130</v>
      </c>
      <c r="D10" s="6" t="s">
        <v>112</v>
      </c>
      <c r="E10" s="20">
        <v>5500</v>
      </c>
      <c r="F10" s="20">
        <v>4500</v>
      </c>
      <c r="G10" s="20">
        <v>4500</v>
      </c>
      <c r="H10" s="20">
        <v>6500</v>
      </c>
      <c r="I10" s="20">
        <v>5000</v>
      </c>
      <c r="J10" s="20">
        <v>5000</v>
      </c>
      <c r="K10" s="20">
        <v>7000</v>
      </c>
      <c r="L10" s="20">
        <v>5500</v>
      </c>
      <c r="M10" s="20">
        <v>5500</v>
      </c>
      <c r="N10" s="20">
        <v>7500</v>
      </c>
      <c r="O10" s="20">
        <v>6000</v>
      </c>
      <c r="P10" s="20">
        <v>6000</v>
      </c>
      <c r="Q10" s="20">
        <v>8000</v>
      </c>
      <c r="R10" s="23">
        <f>SUM(E10:Q10)</f>
      </c>
    </row>
    <row r="11" spans="1:18" x14ac:dyDescent="0.25">
      <c r="A11" s="6" t="s">
        <v>131</v>
      </c>
      <c r="B11" s="6" t="s">
        <v>132</v>
      </c>
      <c r="C11" s="6" t="s">
        <v>133</v>
      </c>
      <c r="D11" s="6" t="s">
        <v>112</v>
      </c>
      <c r="E11" s="20">
        <v>0</v>
      </c>
      <c r="F11" s="20">
        <v>0</v>
      </c>
      <c r="G11" s="20">
        <v>3500</v>
      </c>
      <c r="H11" s="20">
        <v>0</v>
      </c>
      <c r="I11" s="20">
        <v>0</v>
      </c>
      <c r="J11" s="20">
        <v>3500</v>
      </c>
      <c r="K11" s="20">
        <v>0</v>
      </c>
      <c r="L11" s="20">
        <v>0</v>
      </c>
      <c r="M11" s="20">
        <v>3500</v>
      </c>
      <c r="N11" s="20">
        <v>0</v>
      </c>
      <c r="O11" s="20">
        <v>0</v>
      </c>
      <c r="P11" s="20">
        <v>3500</v>
      </c>
      <c r="Q11" s="20">
        <v>0</v>
      </c>
      <c r="R11" s="23">
        <f>SUM(E11:Q11)</f>
      </c>
    </row>
    <row r="12" spans="1:18" x14ac:dyDescent="0.25">
      <c r="A12" s="6" t="s">
        <v>134</v>
      </c>
      <c r="B12" s="6" t="s">
        <v>120</v>
      </c>
      <c r="C12" s="6" t="s">
        <v>135</v>
      </c>
      <c r="D12" s="6" t="s">
        <v>112</v>
      </c>
      <c r="E12" s="20">
        <v>0</v>
      </c>
      <c r="F12" s="20">
        <v>0</v>
      </c>
      <c r="G12" s="20">
        <v>0</v>
      </c>
      <c r="H12" s="20">
        <v>0</v>
      </c>
      <c r="I12" s="20">
        <v>0</v>
      </c>
      <c r="J12" s="20">
        <v>0</v>
      </c>
      <c r="K12" s="20">
        <v>0</v>
      </c>
      <c r="L12" s="20">
        <v>0</v>
      </c>
      <c r="M12" s="20">
        <v>0</v>
      </c>
      <c r="N12" s="20">
        <v>30000</v>
      </c>
      <c r="O12" s="20">
        <v>0</v>
      </c>
      <c r="P12" s="20">
        <v>0</v>
      </c>
      <c r="Q12" s="20">
        <v>0</v>
      </c>
      <c r="R12" s="23">
        <f>SUM(E12:Q12)</f>
      </c>
    </row>
    <row r="13" spans="1:18" x14ac:dyDescent="0.25">
      <c r="A13" s="6" t="s">
        <v>136</v>
      </c>
      <c r="B13" s="6" t="s">
        <v>137</v>
      </c>
      <c r="C13" s="6" t="s">
        <v>138</v>
      </c>
      <c r="D13" s="6" t="s">
        <v>112</v>
      </c>
      <c r="E13" s="20">
        <v>3800</v>
      </c>
      <c r="F13" s="20">
        <v>3600</v>
      </c>
      <c r="G13" s="20">
        <v>4000</v>
      </c>
      <c r="H13" s="20">
        <v>3900</v>
      </c>
      <c r="I13" s="20">
        <v>4100</v>
      </c>
      <c r="J13" s="20">
        <v>4000</v>
      </c>
      <c r="K13" s="20">
        <v>4200</v>
      </c>
      <c r="L13" s="20">
        <v>4100</v>
      </c>
      <c r="M13" s="20">
        <v>4300</v>
      </c>
      <c r="N13" s="20">
        <v>4200</v>
      </c>
      <c r="O13" s="20">
        <v>4400</v>
      </c>
      <c r="P13" s="20">
        <v>4300</v>
      </c>
      <c r="Q13" s="20">
        <v>4500</v>
      </c>
      <c r="R13" s="23">
        <f>SUM(E13:Q13)</f>
      </c>
    </row>
    <row r="14" spans="1:4" x14ac:dyDescent="0.25">
      <c r="A14" s="2"/>
      <c r="B14" s="2"/>
      <c r="C14" s="2"/>
      <c r="D14" s="2"/>
    </row>
    <row r="15" spans="1:18" x14ac:dyDescent="0.25">
      <c r="A15" s="5" t="s">
        <v>139</v>
      </c>
      <c r="B15" s="2"/>
      <c r="C15" s="2"/>
      <c r="D15" s="2"/>
      <c r="E15" s="21">
        <f>SUM(E4:E13)</f>
      </c>
      <c r="F15" s="21">
        <f>SUM(F4:F13)</f>
      </c>
      <c r="G15" s="21">
        <f>SUM(G4:G13)</f>
      </c>
      <c r="H15" s="21">
        <f>SUM(H4:H13)</f>
      </c>
      <c r="I15" s="21">
        <f>SUM(I4:I13)</f>
      </c>
      <c r="J15" s="21">
        <f>SUM(J4:J13)</f>
      </c>
      <c r="K15" s="21">
        <f>SUM(K4:K13)</f>
      </c>
      <c r="L15" s="21">
        <f>SUM(L4:L13)</f>
      </c>
      <c r="M15" s="21">
        <f>SUM(M4:M13)</f>
      </c>
      <c r="N15" s="21">
        <f>SUM(N4:N13)</f>
      </c>
      <c r="O15" s="21">
        <f>SUM(O4:O13)</f>
      </c>
      <c r="P15" s="21">
        <f>SUM(P4:P13)</f>
      </c>
      <c r="Q15" s="21">
        <f>SUM(Q4:Q13)</f>
      </c>
      <c r="R15" s="21">
        <f>SUM(R4:R13)</f>
      </c>
    </row>
    <row r="16" spans="1:4" x14ac:dyDescent="0.25">
      <c r="A16" s="2"/>
      <c r="B16" s="2"/>
      <c r="C16" s="2"/>
      <c r="D16" s="2"/>
    </row>
    <row r="17" spans="1:8" x14ac:dyDescent="0.25">
      <c r="A17" s="24" t="s">
        <v>33</v>
      </c>
      <c r="B17" s="24"/>
      <c r="C17" s="24"/>
      <c r="D17" s="24"/>
      <c r="E17" s="24"/>
      <c r="F17" s="24"/>
      <c r="G17" s="24"/>
      <c r="H17" s="24"/>
    </row>
  </sheetData>
  <mergeCells count="2">
    <mergeCell ref="A1:Q1"/>
    <mergeCell ref="A17:H17"/>
  </mergeCells>
  <dataValidations count="2">
    <dataValidation type="decimal" allowBlank="1" showErrorMessage="1" errorTitle="Invalid number" error="Enter a number between 0 and 10000000" sqref="E10:Q13">
      <formula1>0</formula1>
      <formula2>10000000</formula2>
    </dataValidation>
    <dataValidation type="decimal" allowBlank="1" showErrorMessage="1" errorTitle="Invalid number" error="Enter a number between 0 and 10000000" sqref="E4:Q13">
      <formula1>0</formula1>
      <formula2>10000000</formula2>
    </dataValidation>
  </dataValidations>
  <hyperlinks>
    <hyperlink ref="A17" r:id="rId1"/>
  </hyperlink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pane xSplit="1" ySplit="4" topLeftCell="B5" activePane="bottomRight" state="frozen"/>
      <selection pane="bottomRight"/>
    </sheetView>
  </sheetViews>
  <sheetFormatPr defaultRowHeight="15" outlineLevelRow="0" outlineLevelCol="0" x14ac:dyDescent="55"/>
  <cols>
    <col min="1" max="1" width="26" customWidth="1"/>
    <col min="2" max="14" width="14" customWidth="1"/>
  </cols>
  <sheetData>
    <row r="1" spans="1:14" x14ac:dyDescent="0.25">
      <c r="A1" s="1" t="s">
        <v>140</v>
      </c>
      <c r="B1" s="1"/>
      <c r="C1" s="1"/>
      <c r="D1" s="1"/>
      <c r="E1" s="1"/>
      <c r="F1" s="1"/>
      <c r="G1" s="1"/>
      <c r="H1" s="1"/>
      <c r="I1" s="1"/>
      <c r="J1" s="1"/>
      <c r="K1" s="1"/>
      <c r="L1" s="1"/>
      <c r="M1" s="1"/>
      <c r="N1" s="1"/>
    </row>
    <row r="2" ht="30" customHeight="1" spans="1:14" x14ac:dyDescent="0.25">
      <c r="A2" s="11" t="s">
        <v>141</v>
      </c>
      <c r="B2" s="11" t="s">
        <v>49</v>
      </c>
      <c r="C2" s="11" t="s">
        <v>50</v>
      </c>
      <c r="D2" s="11" t="s">
        <v>51</v>
      </c>
      <c r="E2" s="11" t="s">
        <v>52</v>
      </c>
      <c r="F2" s="11" t="s">
        <v>53</v>
      </c>
      <c r="G2" s="11" t="s">
        <v>54</v>
      </c>
      <c r="H2" s="11" t="s">
        <v>55</v>
      </c>
      <c r="I2" s="11" t="s">
        <v>56</v>
      </c>
      <c r="J2" s="11" t="s">
        <v>57</v>
      </c>
      <c r="K2" s="11" t="s">
        <v>58</v>
      </c>
      <c r="L2" s="11" t="s">
        <v>59</v>
      </c>
      <c r="M2" s="11" t="s">
        <v>60</v>
      </c>
      <c r="N2" s="11" t="s">
        <v>61</v>
      </c>
    </row>
    <row r="3" spans="1:14" x14ac:dyDescent="0.25">
      <c r="A3" s="2" t="s">
        <v>142</v>
      </c>
      <c r="B3" s="17">
        <f>'Assumptions'!B$11</f>
      </c>
      <c r="C3" s="17">
        <f>'Assumptions'!C$11</f>
      </c>
      <c r="D3" s="17">
        <f>'Assumptions'!D$11</f>
      </c>
      <c r="E3" s="17">
        <f>'Assumptions'!E$11</f>
      </c>
      <c r="F3" s="17">
        <f>'Assumptions'!F$11</f>
      </c>
      <c r="G3" s="17">
        <f>'Assumptions'!G$11</f>
      </c>
      <c r="H3" s="17">
        <f>'Assumptions'!H$11</f>
      </c>
      <c r="I3" s="17">
        <f>'Assumptions'!I$11</f>
      </c>
      <c r="J3" s="17">
        <f>'Assumptions'!J$11</f>
      </c>
      <c r="K3" s="17">
        <f>'Assumptions'!K$11</f>
      </c>
      <c r="L3" s="17">
        <f>'Assumptions'!L$11</f>
      </c>
      <c r="M3" s="17">
        <f>'Assumptions'!M$11</f>
      </c>
      <c r="N3" s="17">
        <f>'Assumptions'!N$11</f>
      </c>
    </row>
    <row r="4" spans="1:1" x14ac:dyDescent="0.25">
      <c r="A4" s="2"/>
    </row>
    <row r="5" spans="1:14" x14ac:dyDescent="0.25">
      <c r="A5" s="5" t="s">
        <v>8</v>
      </c>
      <c r="B5" s="23">
        <f>'Opening Cash'!$B$9</f>
      </c>
      <c r="C5" s="23">
        <f>B9</f>
      </c>
      <c r="D5" s="23">
        <f>C9</f>
      </c>
      <c r="E5" s="23">
        <f>D9</f>
      </c>
      <c r="F5" s="23">
        <f>E9</f>
      </c>
      <c r="G5" s="23">
        <f>F9</f>
      </c>
      <c r="H5" s="23">
        <f>G9</f>
      </c>
      <c r="I5" s="23">
        <f>H9</f>
      </c>
      <c r="J5" s="23">
        <f>I9</f>
      </c>
      <c r="K5" s="23">
        <f>J9</f>
      </c>
      <c r="L5" s="23">
        <f>K9</f>
      </c>
      <c r="M5" s="23">
        <f>L9</f>
      </c>
      <c r="N5" s="23">
        <f>M9</f>
      </c>
    </row>
    <row r="6" spans="1:14" x14ac:dyDescent="0.25">
      <c r="A6" s="5" t="s">
        <v>143</v>
      </c>
      <c r="B6" s="23">
        <f>'Receipts'!E$13</f>
      </c>
      <c r="C6" s="23">
        <f>'Receipts'!F$13</f>
      </c>
      <c r="D6" s="23">
        <f>'Receipts'!G$13</f>
      </c>
      <c r="E6" s="23">
        <f>'Receipts'!H$13</f>
      </c>
      <c r="F6" s="23">
        <f>'Receipts'!I$13</f>
      </c>
      <c r="G6" s="23">
        <f>'Receipts'!J$13</f>
      </c>
      <c r="H6" s="23">
        <f>'Receipts'!K$13</f>
      </c>
      <c r="I6" s="23">
        <f>'Receipts'!L$13</f>
      </c>
      <c r="J6" s="23">
        <f>'Receipts'!M$13</f>
      </c>
      <c r="K6" s="23">
        <f>'Receipts'!N$13</f>
      </c>
      <c r="L6" s="23">
        <f>'Receipts'!O$13</f>
      </c>
      <c r="M6" s="23">
        <f>'Receipts'!P$13</f>
      </c>
      <c r="N6" s="23">
        <f>'Receipts'!Q$13</f>
      </c>
    </row>
    <row r="7" spans="1:14" x14ac:dyDescent="0.25">
      <c r="A7" s="5" t="s">
        <v>144</v>
      </c>
      <c r="B7" s="23">
        <f>'Payments'!E$15</f>
      </c>
      <c r="C7" s="23">
        <f>'Payments'!F$15</f>
      </c>
      <c r="D7" s="23">
        <f>'Payments'!G$15</f>
      </c>
      <c r="E7" s="23">
        <f>'Payments'!H$15</f>
      </c>
      <c r="F7" s="23">
        <f>'Payments'!I$15</f>
      </c>
      <c r="G7" s="23">
        <f>'Payments'!J$15</f>
      </c>
      <c r="H7" s="23">
        <f>'Payments'!K$15</f>
      </c>
      <c r="I7" s="23">
        <f>'Payments'!L$15</f>
      </c>
      <c r="J7" s="23">
        <f>'Payments'!M$15</f>
      </c>
      <c r="K7" s="23">
        <f>'Payments'!N$15</f>
      </c>
      <c r="L7" s="23">
        <f>'Payments'!O$15</f>
      </c>
      <c r="M7" s="23">
        <f>'Payments'!P$15</f>
      </c>
      <c r="N7" s="23">
        <f>'Payments'!Q$15</f>
      </c>
    </row>
    <row r="8" spans="1:14" x14ac:dyDescent="0.25">
      <c r="A8" s="5" t="s">
        <v>145</v>
      </c>
      <c r="B8" s="23">
        <f>B6-B7</f>
      </c>
      <c r="C8" s="23">
        <f>C6-C7</f>
      </c>
      <c r="D8" s="23">
        <f>D6-D7</f>
      </c>
      <c r="E8" s="23">
        <f>E6-E7</f>
      </c>
      <c r="F8" s="23">
        <f>F6-F7</f>
      </c>
      <c r="G8" s="23">
        <f>G6-G7</f>
      </c>
      <c r="H8" s="23">
        <f>H6-H7</f>
      </c>
      <c r="I8" s="23">
        <f>I6-I7</f>
      </c>
      <c r="J8" s="23">
        <f>J6-J7</f>
      </c>
      <c r="K8" s="23">
        <f>K6-K7</f>
      </c>
      <c r="L8" s="23">
        <f>L6-L7</f>
      </c>
      <c r="M8" s="23">
        <f>M6-M7</f>
      </c>
      <c r="N8" s="23">
        <f>N6-N7</f>
      </c>
    </row>
    <row r="9" spans="1:14" x14ac:dyDescent="0.25">
      <c r="A9" s="5" t="s">
        <v>146</v>
      </c>
      <c r="B9" s="21">
        <f>B5+B8</f>
      </c>
      <c r="C9" s="21">
        <f>C5+C8</f>
      </c>
      <c r="D9" s="21">
        <f>D5+D8</f>
      </c>
      <c r="E9" s="21">
        <f>E5+E8</f>
      </c>
      <c r="F9" s="21">
        <f>F5+F8</f>
      </c>
      <c r="G9" s="21">
        <f>G5+G8</f>
      </c>
      <c r="H9" s="21">
        <f>H5+H8</f>
      </c>
      <c r="I9" s="21">
        <f>I5+I8</f>
      </c>
      <c r="J9" s="21">
        <f>J5+J8</f>
      </c>
      <c r="K9" s="21">
        <f>K5+K8</f>
      </c>
      <c r="L9" s="21">
        <f>L5+L8</f>
      </c>
      <c r="M9" s="21">
        <f>M5+M8</f>
      </c>
      <c r="N9" s="21">
        <f>N5+N8</f>
      </c>
    </row>
    <row r="10" spans="1:14" x14ac:dyDescent="0.25">
      <c r="A10" s="5" t="s">
        <v>147</v>
      </c>
      <c r="B10" s="23">
        <f>'Assumptions'!$B$5</f>
      </c>
      <c r="C10" s="23">
        <f>'Assumptions'!$B$5</f>
      </c>
      <c r="D10" s="23">
        <f>'Assumptions'!$B$5</f>
      </c>
      <c r="E10" s="23">
        <f>'Assumptions'!$B$5</f>
      </c>
      <c r="F10" s="23">
        <f>'Assumptions'!$B$5</f>
      </c>
      <c r="G10" s="23">
        <f>'Assumptions'!$B$5</f>
      </c>
      <c r="H10" s="23">
        <f>'Assumptions'!$B$5</f>
      </c>
      <c r="I10" s="23">
        <f>'Assumptions'!$B$5</f>
      </c>
      <c r="J10" s="23">
        <f>'Assumptions'!$B$5</f>
      </c>
      <c r="K10" s="23">
        <f>'Assumptions'!$B$5</f>
      </c>
      <c r="L10" s="23">
        <f>'Assumptions'!$B$5</f>
      </c>
      <c r="M10" s="23">
        <f>'Assumptions'!$B$5</f>
      </c>
      <c r="N10" s="23">
        <f>'Assumptions'!$B$5</f>
      </c>
    </row>
    <row r="11" spans="1:14" x14ac:dyDescent="0.25">
      <c r="A11" s="5" t="s">
        <v>148</v>
      </c>
      <c r="B11" s="21">
        <f>B9-B10</f>
      </c>
      <c r="C11" s="21">
        <f>C9-C10</f>
      </c>
      <c r="D11" s="21">
        <f>D9-D10</f>
      </c>
      <c r="E11" s="21">
        <f>E9-E10</f>
      </c>
      <c r="F11" s="21">
        <f>F9-F10</f>
      </c>
      <c r="G11" s="21">
        <f>G9-G10</f>
      </c>
      <c r="H11" s="21">
        <f>H9-H10</f>
      </c>
      <c r="I11" s="21">
        <f>I9-I10</f>
      </c>
      <c r="J11" s="21">
        <f>J9-J10</f>
      </c>
      <c r="K11" s="21">
        <f>K9-K10</f>
      </c>
      <c r="L11" s="21">
        <f>L9-L10</f>
      </c>
      <c r="M11" s="21">
        <f>M9-M10</f>
      </c>
      <c r="N11" s="21">
        <f>N9-N10</f>
      </c>
    </row>
    <row r="12" spans="1:14" x14ac:dyDescent="0.25">
      <c r="A12" s="5" t="s">
        <v>149</v>
      </c>
      <c r="B12" s="23">
        <f>SUM($B$6:B$6)</f>
      </c>
      <c r="C12" s="23">
        <f>SUM($B$6:C$6)</f>
      </c>
      <c r="D12" s="23">
        <f>SUM($B$6:D$6)</f>
      </c>
      <c r="E12" s="23">
        <f>SUM($B$6:E$6)</f>
      </c>
      <c r="F12" s="23">
        <f>SUM($B$6:F$6)</f>
      </c>
      <c r="G12" s="23">
        <f>SUM($B$6:G$6)</f>
      </c>
      <c r="H12" s="23">
        <f>SUM($B$6:H$6)</f>
      </c>
      <c r="I12" s="23">
        <f>SUM($B$6:I$6)</f>
      </c>
      <c r="J12" s="23">
        <f>SUM($B$6:J$6)</f>
      </c>
      <c r="K12" s="23">
        <f>SUM($B$6:K$6)</f>
      </c>
      <c r="L12" s="23">
        <f>SUM($B$6:L$6)</f>
      </c>
      <c r="M12" s="23">
        <f>SUM($B$6:M$6)</f>
      </c>
      <c r="N12" s="23">
        <f>SUM($B$6:N$6)</f>
      </c>
    </row>
    <row r="13" spans="1:14" x14ac:dyDescent="0.25">
      <c r="A13" s="5" t="s">
        <v>150</v>
      </c>
      <c r="B13" s="23">
        <f>SUM($B$7:B$7)</f>
      </c>
      <c r="C13" s="23">
        <f>SUM($B$7:C$7)</f>
      </c>
      <c r="D13" s="23">
        <f>SUM($B$7:D$7)</f>
      </c>
      <c r="E13" s="23">
        <f>SUM($B$7:E$7)</f>
      </c>
      <c r="F13" s="23">
        <f>SUM($B$7:F$7)</f>
      </c>
      <c r="G13" s="23">
        <f>SUM($B$7:G$7)</f>
      </c>
      <c r="H13" s="23">
        <f>SUM($B$7:H$7)</f>
      </c>
      <c r="I13" s="23">
        <f>SUM($B$7:I$7)</f>
      </c>
      <c r="J13" s="23">
        <f>SUM($B$7:J$7)</f>
      </c>
      <c r="K13" s="23">
        <f>SUM($B$7:K$7)</f>
      </c>
      <c r="L13" s="23">
        <f>SUM($B$7:L$7)</f>
      </c>
      <c r="M13" s="23">
        <f>SUM($B$7:M$7)</f>
      </c>
      <c r="N13" s="23">
        <f>SUM($B$7:N$7)</f>
      </c>
    </row>
    <row r="14" spans="1:14" x14ac:dyDescent="0.25">
      <c r="A14" s="5" t="s">
        <v>151</v>
      </c>
      <c r="B14" s="25">
        <f>IF(B11&lt;0,"Below reserve","OK")</f>
      </c>
      <c r="C14" s="25">
        <f>IF(C11&lt;0,"Below reserve","OK")</f>
      </c>
      <c r="D14" s="25">
        <f>IF(D11&lt;0,"Below reserve","OK")</f>
      </c>
      <c r="E14" s="25">
        <f>IF(E11&lt;0,"Below reserve","OK")</f>
      </c>
      <c r="F14" s="25">
        <f>IF(F11&lt;0,"Below reserve","OK")</f>
      </c>
      <c r="G14" s="25">
        <f>IF(G11&lt;0,"Below reserve","OK")</f>
      </c>
      <c r="H14" s="25">
        <f>IF(H11&lt;0,"Below reserve","OK")</f>
      </c>
      <c r="I14" s="25">
        <f>IF(I11&lt;0,"Below reserve","OK")</f>
      </c>
      <c r="J14" s="25">
        <f>IF(J11&lt;0,"Below reserve","OK")</f>
      </c>
      <c r="K14" s="25">
        <f>IF(K11&lt;0,"Below reserve","OK")</f>
      </c>
      <c r="L14" s="25">
        <f>IF(L11&lt;0,"Below reserve","OK")</f>
      </c>
      <c r="M14" s="25">
        <f>IF(M11&lt;0,"Below reserve","OK")</f>
      </c>
      <c r="N14" s="25">
        <f>IF(N11&lt;0,"Below reserve","OK")</f>
      </c>
    </row>
    <row r="15" spans="1:1" x14ac:dyDescent="0.25">
      <c r="A15" s="2"/>
    </row>
    <row r="16" spans="1:14" x14ac:dyDescent="0.25">
      <c r="A16" s="5" t="s">
        <v>152</v>
      </c>
      <c r="B16" s="25">
        <f>IF(B11&lt;0,1,0)</f>
      </c>
      <c r="C16" s="25">
        <f>IF(C11&lt;0,1,0)</f>
      </c>
      <c r="D16" s="25">
        <f>IF(D11&lt;0,1,0)</f>
      </c>
      <c r="E16" s="25">
        <f>IF(E11&lt;0,1,0)</f>
      </c>
      <c r="F16" s="25">
        <f>IF(F11&lt;0,1,0)</f>
      </c>
      <c r="G16" s="25">
        <f>IF(G11&lt;0,1,0)</f>
      </c>
      <c r="H16" s="25">
        <f>IF(H11&lt;0,1,0)</f>
      </c>
      <c r="I16" s="25">
        <f>IF(I11&lt;0,1,0)</f>
      </c>
      <c r="J16" s="25">
        <f>IF(J11&lt;0,1,0)</f>
      </c>
      <c r="K16" s="25">
        <f>IF(K11&lt;0,1,0)</f>
      </c>
      <c r="L16" s="25">
        <f>IF(L11&lt;0,1,0)</f>
      </c>
      <c r="M16" s="25">
        <f>IF(M11&lt;0,1,0)</f>
      </c>
      <c r="N16" s="25">
        <f>IF(N11&lt;0,1,0)</f>
      </c>
    </row>
    <row r="17" spans="1:14" x14ac:dyDescent="0.25">
      <c r="A17" s="5" t="s">
        <v>153</v>
      </c>
      <c r="B17" s="23">
        <f>B9</f>
      </c>
      <c r="C17" s="23">
        <f>IF(C9&lt;B17,C9,B17)</f>
      </c>
      <c r="D17" s="23">
        <f>IF(D9&lt;C17,D9,C17)</f>
      </c>
      <c r="E17" s="23">
        <f>IF(E9&lt;D17,E9,D17)</f>
      </c>
      <c r="F17" s="23">
        <f>IF(F9&lt;E17,F9,E17)</f>
      </c>
      <c r="G17" s="23">
        <f>IF(G9&lt;F17,G9,F17)</f>
      </c>
      <c r="H17" s="23">
        <f>IF(H9&lt;G17,H9,G17)</f>
      </c>
      <c r="I17" s="23">
        <f>IF(I9&lt;H17,I9,H17)</f>
      </c>
      <c r="J17" s="23">
        <f>IF(J9&lt;I17,J9,I17)</f>
      </c>
      <c r="K17" s="23">
        <f>IF(K9&lt;J17,K9,J17)</f>
      </c>
      <c r="L17" s="23">
        <f>IF(L9&lt;K17,L9,K17)</f>
      </c>
      <c r="M17" s="23">
        <f>IF(M9&lt;L17,M9,L17)</f>
      </c>
      <c r="N17" s="23">
        <f>IF(N9&lt;M17,N9,M17)</f>
      </c>
    </row>
    <row r="18" spans="1:14" x14ac:dyDescent="0.25">
      <c r="A18" s="5" t="s">
        <v>154</v>
      </c>
      <c r="B18" s="23">
        <f>IF(B11&lt;0,ABS(B11),0)</f>
      </c>
      <c r="C18" s="23">
        <f>IF(C11&lt;0,ABS(C11),0)</f>
      </c>
      <c r="D18" s="23">
        <f>IF(D11&lt;0,ABS(D11),0)</f>
      </c>
      <c r="E18" s="23">
        <f>IF(E11&lt;0,ABS(E11),0)</f>
      </c>
      <c r="F18" s="23">
        <f>IF(F11&lt;0,ABS(F11),0)</f>
      </c>
      <c r="G18" s="23">
        <f>IF(G11&lt;0,ABS(G11),0)</f>
      </c>
      <c r="H18" s="23">
        <f>IF(H11&lt;0,ABS(H11),0)</f>
      </c>
      <c r="I18" s="23">
        <f>IF(I11&lt;0,ABS(I11),0)</f>
      </c>
      <c r="J18" s="23">
        <f>IF(J11&lt;0,ABS(J11),0)</f>
      </c>
      <c r="K18" s="23">
        <f>IF(K11&lt;0,ABS(K11),0)</f>
      </c>
      <c r="L18" s="23">
        <f>IF(L11&lt;0,ABS(L11),0)</f>
      </c>
      <c r="M18" s="23">
        <f>IF(M11&lt;0,ABS(M11),0)</f>
      </c>
      <c r="N18" s="23">
        <f>IF(N11&lt;0,ABS(N11),0)</f>
      </c>
    </row>
    <row r="19" spans="1:1" x14ac:dyDescent="0.25">
      <c r="A19" s="2"/>
    </row>
    <row r="20" spans="1:8" x14ac:dyDescent="0.25">
      <c r="A20" s="24" t="s">
        <v>33</v>
      </c>
      <c r="B20" s="24"/>
      <c r="C20" s="24"/>
      <c r="D20" s="24"/>
      <c r="E20" s="24"/>
      <c r="F20" s="24"/>
      <c r="G20" s="24"/>
      <c r="H20" s="24"/>
    </row>
  </sheetData>
  <mergeCells count="2">
    <mergeCell ref="A1:N1"/>
    <mergeCell ref="A20:H20"/>
  </mergeCells>
  <hyperlinks>
    <hyperlink ref="A20" r:id="rId1"/>
  </hyperlink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howGridLines="0"/>
  </sheetViews>
  <sheetFormatPr defaultRowHeight="15" outlineLevelRow="0" outlineLevelCol="0" x14ac:dyDescent="55"/>
  <cols>
    <col min="1" max="1" width="30" customWidth="1"/>
    <col min="2" max="2" width="20" customWidth="1"/>
    <col min="3" max="3" width="16" customWidth="1"/>
    <col min="4" max="4" width="34" customWidth="1"/>
    <col min="5" max="5" width="18" customWidth="1"/>
  </cols>
  <sheetData>
    <row r="1" spans="1:5" x14ac:dyDescent="0.25">
      <c r="A1" s="1" t="s">
        <v>155</v>
      </c>
      <c r="B1" s="1"/>
      <c r="C1" s="1"/>
      <c r="D1" s="1"/>
      <c r="E1" s="1"/>
    </row>
    <row r="2" spans="1:4" x14ac:dyDescent="0.25">
      <c r="A2" s="2"/>
      <c r="D2" s="2"/>
    </row>
    <row r="3" ht="30" customHeight="1" spans="1:4" x14ac:dyDescent="0.25">
      <c r="A3" s="11" t="s">
        <v>141</v>
      </c>
      <c r="B3" s="11" t="s">
        <v>156</v>
      </c>
      <c r="C3" s="11" t="s">
        <v>48</v>
      </c>
      <c r="D3" s="11" t="s">
        <v>157</v>
      </c>
    </row>
    <row r="4" spans="1:4" x14ac:dyDescent="0.25">
      <c r="A4" s="5" t="s">
        <v>158</v>
      </c>
      <c r="B4" s="26">
        <f>'13-Week Forecast'!$B$5</f>
      </c>
      <c r="C4" s="25" t="s">
        <v>25</v>
      </c>
      <c r="D4" s="8" t="s">
        <v>159</v>
      </c>
    </row>
    <row r="5" spans="1:4" x14ac:dyDescent="0.25">
      <c r="A5" s="5" t="s">
        <v>160</v>
      </c>
      <c r="B5" s="26">
        <f>SUM('13-Week Forecast'!$B$6:$N$6)</f>
      </c>
      <c r="C5" s="25" t="s">
        <v>25</v>
      </c>
      <c r="D5" s="8" t="s">
        <v>161</v>
      </c>
    </row>
    <row r="6" spans="1:4" x14ac:dyDescent="0.25">
      <c r="A6" s="5" t="s">
        <v>162</v>
      </c>
      <c r="B6" s="26">
        <f>SUM('13-Week Forecast'!$B$7:$N$7)</f>
      </c>
      <c r="C6" s="25" t="s">
        <v>25</v>
      </c>
      <c r="D6" s="8" t="s">
        <v>163</v>
      </c>
    </row>
    <row r="7" spans="1:4" x14ac:dyDescent="0.25">
      <c r="A7" s="5" t="s">
        <v>164</v>
      </c>
      <c r="B7" s="26">
        <f>B5-B6</f>
      </c>
      <c r="C7" s="25" t="s">
        <v>25</v>
      </c>
      <c r="D7" s="8" t="s">
        <v>165</v>
      </c>
    </row>
    <row r="8" spans="1:4" x14ac:dyDescent="0.25">
      <c r="A8" s="5" t="s">
        <v>166</v>
      </c>
      <c r="B8" s="21">
        <f>'13-Week Forecast'!$N$9</f>
      </c>
      <c r="C8" s="25" t="s">
        <v>61</v>
      </c>
      <c r="D8" s="8" t="s">
        <v>167</v>
      </c>
    </row>
    <row r="9" spans="1:4" x14ac:dyDescent="0.25">
      <c r="A9" s="5" t="s">
        <v>168</v>
      </c>
      <c r="B9" s="21">
        <f>'13-Week Forecast'!$N$17</f>
      </c>
      <c r="C9" s="25">
        <f>INDEX('13-Week Forecast'!$B$2:$N$2,MATCH(B9,'13-Week Forecast'!$B$9:$N$9,0))</f>
      </c>
      <c r="D9" s="8" t="s">
        <v>169</v>
      </c>
    </row>
    <row r="10" spans="1:4" x14ac:dyDescent="0.25">
      <c r="A10" s="5" t="s">
        <v>170</v>
      </c>
      <c r="B10" s="21">
        <f>LARGE('13-Week Forecast'!$B$18:$N$18,1)</f>
      </c>
      <c r="C10" s="25">
        <f>INDEX('13-Week Forecast'!$B$2:$N$2,MATCH(B10,'13-Week Forecast'!$B$18:$N$18,0))</f>
      </c>
      <c r="D10" s="8" t="s">
        <v>171</v>
      </c>
    </row>
    <row r="11" spans="1:4" x14ac:dyDescent="0.25">
      <c r="A11" s="5" t="s">
        <v>172</v>
      </c>
      <c r="B11" s="27">
        <f>SUM('13-Week Forecast'!$B$16:$N$16)</f>
      </c>
      <c r="C11" s="25" t="s">
        <v>25</v>
      </c>
      <c r="D11" s="8" t="s">
        <v>173</v>
      </c>
    </row>
    <row r="12" spans="1:4" x14ac:dyDescent="0.25">
      <c r="A12" s="5" t="s">
        <v>174</v>
      </c>
      <c r="B12" s="26">
        <f>LARGE('13-Week Forecast'!$B$6:$N$6,1)</f>
      </c>
      <c r="C12" s="25">
        <f>INDEX('13-Week Forecast'!$B$2:$N$2,MATCH(B12,'13-Week Forecast'!$B$6:$N$6,0))</f>
      </c>
      <c r="D12" s="8" t="s">
        <v>175</v>
      </c>
    </row>
    <row r="13" spans="1:4" x14ac:dyDescent="0.25">
      <c r="A13" s="5" t="s">
        <v>176</v>
      </c>
      <c r="B13" s="26">
        <f>LARGE('13-Week Forecast'!$B$7:$N$7,1)</f>
      </c>
      <c r="C13" s="25">
        <f>INDEX('13-Week Forecast'!$B$2:$N$2,MATCH(B13,'13-Week Forecast'!$B$7:$N$7,0))</f>
      </c>
      <c r="D13" s="8" t="s">
        <v>177</v>
      </c>
    </row>
    <row r="14" spans="1:4" x14ac:dyDescent="0.25">
      <c r="A14" s="5" t="s">
        <v>178</v>
      </c>
      <c r="B14" s="28">
        <f>IF(B11&gt;0,"Action needed","Reserve maintained")</f>
      </c>
      <c r="C14" s="25" t="s">
        <v>25</v>
      </c>
      <c r="D14" s="8" t="s">
        <v>179</v>
      </c>
    </row>
    <row r="15" spans="1:4" x14ac:dyDescent="0.25">
      <c r="A15" s="2"/>
      <c r="D15" s="2"/>
    </row>
    <row r="16" spans="1:4" x14ac:dyDescent="0.25">
      <c r="A16" s="2"/>
      <c r="D16" s="2"/>
    </row>
    <row r="17" ht="30" customHeight="1" spans="1:5" x14ac:dyDescent="0.25">
      <c r="A17" s="2" t="s">
        <v>180</v>
      </c>
      <c r="B17" s="2"/>
      <c r="C17" s="2"/>
      <c r="D17" s="2"/>
      <c r="E17" s="2"/>
    </row>
    <row r="18" spans="1:4" x14ac:dyDescent="0.25">
      <c r="A18" s="2"/>
      <c r="D18" s="2"/>
    </row>
    <row r="19" spans="1:4" x14ac:dyDescent="0.25">
      <c r="A19" s="2"/>
      <c r="D19" s="2"/>
    </row>
    <row r="20" spans="1:5" x14ac:dyDescent="0.25">
      <c r="A20" s="24" t="s">
        <v>33</v>
      </c>
      <c r="B20" s="24"/>
      <c r="C20" s="24"/>
      <c r="D20" s="24"/>
      <c r="E20" s="24"/>
    </row>
  </sheetData>
  <mergeCells count="3">
    <mergeCell ref="A1:E1"/>
    <mergeCell ref="A17:E17"/>
    <mergeCell ref="A20:E20"/>
  </mergeCells>
  <hyperlinks>
    <hyperlink ref="A20"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Assumptions</vt:lpstr>
      <vt:lpstr>Opening Cash</vt:lpstr>
      <vt:lpstr>Receipts</vt:lpstr>
      <vt:lpstr>Payments</vt:lpstr>
      <vt:lpstr>13-Week Forecast</vt:lpstr>
      <vt:lpstr>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2026-07-29T02:27:58Z</dcterms:created>
  <dcterms:modified xsi:type="dcterms:W3CDTF">2026-07-29T02:27:58Z</dcterms:modified>
</cp:coreProperties>
</file>