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Cost Codes" state="visible" r:id="rId5"/>
    <sheet sheetId="3" name="Budget Input" state="visible" r:id="rId6"/>
    <sheet sheetId="4" name="Committed Cost Input" state="visible" r:id="rId7"/>
    <sheet sheetId="5" name="Actual Cost Input" state="visible" r:id="rId8"/>
    <sheet sheetId="6" name="Change Orders" state="visible" r:id="rId9"/>
    <sheet sheetId="7" name="Budget vs Committed vs Actual" state="visible" r:id="rId10"/>
    <sheet sheetId="8" name="Dashboard" state="visible" r:id="rId11"/>
  </sheets>
  <calcPr calcId="171027"/>
</workbook>
</file>

<file path=xl/sharedStrings.xml><?xml version="1.0" encoding="utf-8"?>
<sst xmlns="http://schemas.openxmlformats.org/spreadsheetml/2006/main" count="229" uniqueCount="143">
  <si>
    <t>Construction Budget Template</t>
  </si>
  <si>
    <t>Purpose</t>
  </si>
  <si>
    <t>This workbook tracks a construction job's budget from original estimate through completion: enter your cost codes, original budget, committed cost (subcontracts and POs), and actual cost to date, log change orders as they happen, and get a one-page dashboard with cost-to-complete and projected final cost by division. Replace the sample cost codes and figures with your own — every formula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</si>
  <si>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</si>
  <si>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data shown is synthetic and for illustration only.</t>
  </si>
  <si>
    <t>What’s in this workbook</t>
  </si>
  <si>
    <t>Cost Codes</t>
  </si>
  <si>
    <t>The master list of cost codes (code, division, description, notes). Add, remove, or rename cost codes here — the rest of the workbook looks up from this list.</t>
  </si>
  <si>
    <t>Budget Input</t>
  </si>
  <si>
    <t>Enter the original budgeted amount for each cost code, set at the start of the job.</t>
  </si>
  <si>
    <t>Committed Cost Input</t>
  </si>
  <si>
    <t>Enter the committed cost for each cost code — the subcontract or purchase order value, whether or not it has been fully paid yet.</t>
  </si>
  <si>
    <t>Actual Cost Input</t>
  </si>
  <si>
    <t>Enter the actual cost paid to date for each cost code, plus any additional anticipated cost not yet covered by a committed contract.</t>
  </si>
  <si>
    <t>Change Orders</t>
  </si>
  <si>
    <t>Log every change order with its cost code, status, and amount. Only Approved change orders flow into the revised budget.</t>
  </si>
  <si>
    <t>Budget vs Committed vs Actual</t>
  </si>
  <si>
    <t>Automatically compares original budget, approved change orders, committed cost, actual cost, cost-to-complete, and variance for every cost code. Nothing on this sheet needs to be typed in.</t>
  </si>
  <si>
    <t>Dashboard</t>
  </si>
  <si>
    <t>The one-page summary: pick a division to drill into, and see project-wide totals for budget, committed, actual, cost-to-complete, and projected over/under, plus the cost codes flagged for review.</t>
  </si>
  <si>
    <t>How to use this workbook</t>
  </si>
  <si>
    <t>1. Open the Cost Codes sheet and edit the list to match your own job (keep each Cost Code unique).</t>
  </si>
  <si>
    <t>2. Open Budget Input and enter the original budgeted amount for each cost code.</t>
  </si>
  <si>
    <t>3. Open Committed Cost Input and enter the committed subcontract or PO value for each cost code as contracts are signed.</t>
  </si>
  <si>
    <t>4. Open Actual Cost Input and enter the actual cost paid to date for each cost code, updating it as invoices are paid.</t>
  </si>
  <si>
    <t>5. Log every change order on the Change Orders sheet as it comes in, and mark its status Approved, Pending, or Rejected.</t>
  </si>
  <si>
    <t>6. Go to the Dashboard sheet and use the division selector to review one division at a time, or read the project totals for the whole job.</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</si>
  <si>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</si>
  <si>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</si>
  <si>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</si>
  <si>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</si>
  <si>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</si>
  <si>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</si>
  <si>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is natively supported in Google Sheets, so no formula substitutions are required. Dropdown data validation on the division selector also carries over automatically.</t>
  </si>
  <si>
    <t>Limitations</t>
  </si>
  <si>
    <t>This template assumes each cost code is unique and appears exactly once on the Cost Codes, Budget Input, Committed Cost Input, and Actual Cost Input sheets. Cost-to-complete is calculated as the greater of (committed cost minus actual cost to date) or zero, plus a manually entered "additional anticipated cost" for scope beyond what is currently committed — it is only as accurate as that manual estimate, so update it as a job progresses. Only change orders marked Approved on the Change Orders sheet flow into the revised budget; Pending change orders are visible in the log but do not change any total until you flip their status. The 5% review-flag threshold on the Budget vs Committed vs Actual sheet is a fixed sample value — change the flag formula there if your job uses a tighter or looser tolerance. No macros, no external connections — everything here is a native formula, which is what keeps the workbook portable between Excel and Google Sheets with zero substitutions.</t>
  </si>
  <si>
    <t>★ Free template from Excel.TV — get more free Excel &amp; Google Sheets templates →</t>
  </si>
  <si>
    <t>Cost Code</t>
  </si>
  <si>
    <t>Division</t>
  </si>
  <si>
    <t>Description</t>
  </si>
  <si>
    <t>Notes</t>
  </si>
  <si>
    <t>01-100</t>
  </si>
  <si>
    <t>General Conditions</t>
  </si>
  <si>
    <t>Permits, Fees &amp; Inspections</t>
  </si>
  <si>
    <t>Building permit, plan review, and inspection fees paid to the local jurisdiction.</t>
  </si>
  <si>
    <t>01-200</t>
  </si>
  <si>
    <t>Supervision &amp; Project Management</t>
  </si>
  <si>
    <t>Superintendent and PM time for the full duration of the job.</t>
  </si>
  <si>
    <t>02-100</t>
  </si>
  <si>
    <t>Sitework</t>
  </si>
  <si>
    <t>Site Clearing &amp; Grading</t>
  </si>
  <si>
    <t>Clearing, rough grading, and building pad prep before foundation work starts.</t>
  </si>
  <si>
    <t>02-200</t>
  </si>
  <si>
    <t>Erosion &amp; Sediment Control</t>
  </si>
  <si>
    <t>Silt fence, inlet protection, and stabilization required by the site permit.</t>
  </si>
  <si>
    <t>03-100</t>
  </si>
  <si>
    <t>Concrete</t>
  </si>
  <si>
    <t>Footings &amp; Foundation Walls</t>
  </si>
  <si>
    <t>Poured footings and foundation walls, including rebar and formwork.</t>
  </si>
  <si>
    <t>03-200</t>
  </si>
  <si>
    <t>Slab on Grade</t>
  </si>
  <si>
    <t>Garage and basement slab pour, including vapor barrier and control joints.</t>
  </si>
  <si>
    <t>06-100</t>
  </si>
  <si>
    <t>Framing</t>
  </si>
  <si>
    <t>Rough Framing Labor</t>
  </si>
  <si>
    <t>Framing crew labor for walls, floors, and roof structure.</t>
  </si>
  <si>
    <t>06-200</t>
  </si>
  <si>
    <t>Framing Materials &amp; Lumber</t>
  </si>
  <si>
    <t>Dimensional lumber, engineered joists, and sheathing for the full frame.</t>
  </si>
  <si>
    <t>09-100</t>
  </si>
  <si>
    <t>Finishes</t>
  </si>
  <si>
    <t>Drywall, Insulation &amp; Paint</t>
  </si>
  <si>
    <t>Insulation, drywall hang/finish, and interior paint across the house.</t>
  </si>
  <si>
    <t>09-200</t>
  </si>
  <si>
    <t>Flooring</t>
  </si>
  <si>
    <t>Hard-surface and carpet flooring for all finished rooms.</t>
  </si>
  <si>
    <t>09-300</t>
  </si>
  <si>
    <t>Cabinetry, Countertops &amp; Trim</t>
  </si>
  <si>
    <t>Kitchen and bath cabinetry, countertops, and interior trim/millwork.</t>
  </si>
  <si>
    <t>15-100</t>
  </si>
  <si>
    <t>MEP</t>
  </si>
  <si>
    <t>Plumbing Rough-In &amp; Fixtures</t>
  </si>
  <si>
    <t>Supply/drain rough-in plus fixture sets for kitchen and baths.</t>
  </si>
  <si>
    <t>15-200</t>
  </si>
  <si>
    <t>HVAC System Installation</t>
  </si>
  <si>
    <t>Furnace, condenser, ductwork, and controls for the full house.</t>
  </si>
  <si>
    <t>16-100</t>
  </si>
  <si>
    <t>Electrical Rough-In &amp; Panel</t>
  </si>
  <si>
    <t>Service panel, rough wiring, and device rough-in for the full house.</t>
  </si>
  <si>
    <t>Enter the original budgeted amount for each cost code below, set at the start of the job. Description is looked up automatically from Cost Codes — do not type into that column.</t>
  </si>
  <si>
    <t>Original Budget</t>
  </si>
  <si>
    <t>Enter the committed cost for each cost code below — the signed subcontract or purchase order value, whether or not it has been fully invoiced yet. Description is looked up automatically from Cost Codes.</t>
  </si>
  <si>
    <t>Committed Cost</t>
  </si>
  <si>
    <t>Enter the actual cost paid to date for each cost code, plus any additional anticipated cost not yet covered by a committed contract (for example, scope you know is coming but haven't subcontracted yet). Description is looked up automatically from Cost Codes.</t>
  </si>
  <si>
    <t>Actual Cost to Date</t>
  </si>
  <si>
    <t>Additional Anticipated Cost</t>
  </si>
  <si>
    <t>CO #</t>
  </si>
  <si>
    <t>Status</t>
  </si>
  <si>
    <t>Amount</t>
  </si>
  <si>
    <t>Date</t>
  </si>
  <si>
    <t>CO-001</t>
  </si>
  <si>
    <t>Unforeseen rock excavation required deeper footings on the north wall.</t>
  </si>
  <si>
    <t>Approved</t>
  </si>
  <si>
    <t>CO-002</t>
  </si>
  <si>
    <t>Owner-requested bonus room over the garage added to the framing scope.</t>
  </si>
  <si>
    <t>CO-003</t>
  </si>
  <si>
    <t>Upgrade to a higher-efficiency variable-speed HVAC system.</t>
  </si>
  <si>
    <t>Pending</t>
  </si>
  <si>
    <t>CO-004</t>
  </si>
  <si>
    <t>Change from engineered vinyl plank to solid hardwood in the main living areas.</t>
  </si>
  <si>
    <t>CO-005</t>
  </si>
  <si>
    <t>Additional grading for unexpected soil conditions at the building pad.</t>
  </si>
  <si>
    <t>Rejected</t>
  </si>
  <si>
    <t>Approved COs</t>
  </si>
  <si>
    <t>Revised Budget</t>
  </si>
  <si>
    <t>Committed</t>
  </si>
  <si>
    <t>Actual to Date</t>
  </si>
  <si>
    <t>Cost to Complete</t>
  </si>
  <si>
    <t>Projected Final Cost</t>
  </si>
  <si>
    <t>Variance $</t>
  </si>
  <si>
    <t>Variance %</t>
  </si>
  <si>
    <t>Overrun $</t>
  </si>
  <si>
    <t>Flag (1/0)</t>
  </si>
  <si>
    <t>Select division to review:</t>
  </si>
  <si>
    <t>Selected division — cost snapshot</t>
  </si>
  <si>
    <t>Approved Change Orders</t>
  </si>
  <si>
    <t>Variance $ (Revised Budget − Projected Final Cost)</t>
  </si>
  <si>
    <t>Project totals — every division</t>
  </si>
  <si>
    <t>Total Original Budget</t>
  </si>
  <si>
    <t>Total Approved Change Orders</t>
  </si>
  <si>
    <t>Total Revised Budget</t>
  </si>
  <si>
    <t>Total Committed Cost</t>
  </si>
  <si>
    <t>Total Actual Cost to Date</t>
  </si>
  <si>
    <t>Total Cost to Complete</t>
  </si>
  <si>
    <t>Total Projected Final Cost</t>
  </si>
  <si>
    <t>Projected Over / (Under) Budget</t>
  </si>
  <si>
    <t>Projected Over / (Under) Budget %</t>
  </si>
  <si>
    <t>Review flags &amp; change order log</t>
  </si>
  <si>
    <t>Cost codes flagged for review (&gt;5% variance):</t>
  </si>
  <si>
    <t>Total Rejected Change Orders ($):</t>
  </si>
  <si>
    <t>Total Pending Change Orders ($):</t>
  </si>
  <si>
    <t>Top 3 cost overruns (by $ over budget, project-wide)</t>
  </si>
  <si>
    <t>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</si>
</sst>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
    <numFmt numFmtId="165" formatCode="yyyy-mm-dd"/>
    <numFmt numFmtId="166"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left" vertical="center" wrapText="1"/>
    </xf>
    <xf numFmtId="0" fontId="0" fillId="3" borderId="1" xfId="0" applyFill="1" applyBorder="1" applyAlignment="1">
      <alignment vertical="center" wrapText="1"/>
    </xf>
    <xf numFmtId="164" fontId="0" fillId="2" borderId="1" xfId="0" applyNumberFormat="1" applyFill="1" applyBorder="1" applyAlignment="1">
      <alignment vertical="center"/>
    </xf>
    <xf numFmtId="164" fontId="0" fillId="2" borderId="1" xfId="0" applyNumberFormat="1" applyFill="1" applyBorder="1" applyAlignment="1">
      <alignment vertical="center" wrapText="1"/>
    </xf>
    <xf numFmtId="0" fontId="0" fillId="2" borderId="1" xfId="0" applyFill="1" applyBorder="1" applyAlignment="1">
      <alignment vertical="center" wrapText="1"/>
    </xf>
    <xf numFmtId="165" fontId="0" fillId="2" borderId="1" xfId="0" applyNumberFormat="1" applyFill="1" applyBorder="1" applyAlignment="1">
      <alignment horizontal="center" vertical="center"/>
    </xf>
    <xf numFmtId="0" fontId="0" fillId="3" borderId="1" xfId="0" applyFill="1" applyBorder="1" applyAlignment="1">
      <alignment horizontal="center" vertical="center"/>
    </xf>
    <xf numFmtId="164" fontId="0" fillId="3" borderId="1" xfId="0" applyNumberFormat="1" applyFill="1" applyBorder="1" applyAlignment="1">
      <alignment vertical="center"/>
    </xf>
    <xf numFmtId="164" fontId="4" fillId="3" borderId="1" xfId="0" applyNumberFormat="1" applyFont="1" applyFill="1" applyBorder="1" applyAlignment="1">
      <alignment vertical="center"/>
    </xf>
    <xf numFmtId="166" fontId="0" fillId="3" borderId="1" xfId="0" applyNumberFormat="1" applyFill="1" applyBorder="1" applyAlignment="1">
      <alignment vertical="center"/>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164" fontId="0" fillId="3" borderId="1" xfId="0" applyNumberFormat="1" applyFill="1" applyBorder="1" applyAlignment="1">
      <alignment horizontal="right" vertical="center"/>
    </xf>
    <xf numFmtId="164" fontId="4" fillId="4" borderId="1" xfId="0" applyNumberFormat="1" applyFont="1" applyFill="1" applyBorder="1" applyAlignment="1">
      <alignment horizontal="right" vertical="center"/>
    </xf>
    <xf numFmtId="166" fontId="4" fillId="4" borderId="1" xfId="0" applyNumberFormat="1" applyFont="1" applyFill="1" applyBorder="1" applyAlignment="1">
      <alignment horizontal="right" vertical="center"/>
    </xf>
    <xf numFmtId="3" fontId="4" fillId="4"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0" fontId="0" fillId="0" borderId="0" xfId="0" applyAlignment="1">
      <alignment horizontal="center" vertical="top" wrapText="1"/>
    </xf>
    <xf numFmtId="0" fontId="0" fillId="4" borderId="1" xfId="0" applyFill="1" applyBorder="1" applyAlignment="1">
      <alignment horizontal="center" vertical="center"/>
    </xf>
    <xf numFmtId="0" fontId="0" fillId="4" borderId="1" xfId="0" applyFill="1" applyBorder="1" applyAlignment="1">
      <alignment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onstruction-budget-templat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construction-budget-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ht="30" customHeight="1" spans="1:6" x14ac:dyDescent="0.25">
      <c r="A15" s="5" t="s">
        <v>16</v>
      </c>
      <c r="B15" s="5"/>
      <c r="C15" s="2" t="s">
        <v>17</v>
      </c>
      <c r="D15" s="2"/>
      <c r="E15" s="2"/>
      <c r="F15" s="2"/>
    </row>
    <row r="16" ht="30" customHeight="1" spans="1:6" x14ac:dyDescent="0.25">
      <c r="A16" s="5" t="s">
        <v>18</v>
      </c>
      <c r="B16" s="5"/>
      <c r="C16" s="2" t="s">
        <v>19</v>
      </c>
      <c r="D16" s="2"/>
      <c r="E16" s="2"/>
      <c r="F16" s="2"/>
    </row>
    <row r="17" spans="1:6" x14ac:dyDescent="0.25">
      <c r="A17" s="2"/>
      <c r="B17" s="2"/>
      <c r="C17" s="2"/>
      <c r="D17" s="2"/>
      <c r="E17" s="2"/>
      <c r="F17" s="2"/>
    </row>
    <row r="18" spans="1:6" x14ac:dyDescent="0.25">
      <c r="A18" s="3" t="s">
        <v>20</v>
      </c>
      <c r="B18" s="3"/>
      <c r="C18" s="3"/>
      <c r="D18" s="3"/>
      <c r="E18" s="3"/>
      <c r="F18" s="3"/>
    </row>
    <row r="19" ht="30" customHeight="1" spans="1:6" x14ac:dyDescent="0.25">
      <c r="A19" s="2" t="s">
        <v>21</v>
      </c>
      <c r="B19" s="2"/>
      <c r="C19" s="2"/>
      <c r="D19" s="2"/>
      <c r="E19" s="2"/>
      <c r="F19" s="2"/>
    </row>
    <row r="20" ht="30" customHeight="1" spans="1:6" x14ac:dyDescent="0.25">
      <c r="A20" s="2" t="s">
        <v>22</v>
      </c>
      <c r="B20" s="2"/>
      <c r="C20" s="2"/>
      <c r="D20" s="2"/>
      <c r="E20" s="2"/>
      <c r="F20" s="2"/>
    </row>
    <row r="21" ht="30" customHeight="1" spans="1:6" x14ac:dyDescent="0.25">
      <c r="A21" s="2" t="s">
        <v>23</v>
      </c>
      <c r="B21" s="2"/>
      <c r="C21" s="2"/>
      <c r="D21" s="2"/>
      <c r="E21" s="2"/>
      <c r="F21" s="2"/>
    </row>
    <row r="22" ht="30" customHeight="1" spans="1:6" x14ac:dyDescent="0.25">
      <c r="A22" s="2" t="s">
        <v>24</v>
      </c>
      <c r="B22" s="2"/>
      <c r="C22" s="2"/>
      <c r="D22" s="2"/>
      <c r="E22" s="2"/>
      <c r="F22" s="2"/>
    </row>
    <row r="23" ht="30" customHeight="1" spans="1:6" x14ac:dyDescent="0.25">
      <c r="A23" s="2" t="s">
        <v>25</v>
      </c>
      <c r="B23" s="2"/>
      <c r="C23" s="2"/>
      <c r="D23" s="2"/>
      <c r="E23" s="2"/>
      <c r="F23" s="2"/>
    </row>
    <row r="24" ht="30" customHeight="1" spans="1:6" x14ac:dyDescent="0.25">
      <c r="A24" s="2" t="s">
        <v>26</v>
      </c>
      <c r="B24" s="2"/>
      <c r="C24" s="2"/>
      <c r="D24" s="2"/>
      <c r="E24" s="2"/>
      <c r="F24" s="2"/>
    </row>
    <row r="25" spans="1:6" x14ac:dyDescent="0.25">
      <c r="A25" s="2"/>
      <c r="B25" s="2"/>
      <c r="C25" s="2"/>
      <c r="D25" s="2"/>
      <c r="E25" s="2"/>
      <c r="F25" s="2"/>
    </row>
    <row r="26" spans="1:6" x14ac:dyDescent="0.25">
      <c r="A26" s="3" t="s">
        <v>27</v>
      </c>
      <c r="B26" s="3"/>
      <c r="C26" s="3"/>
      <c r="D26" s="3"/>
      <c r="E26" s="3"/>
      <c r="F26" s="3"/>
    </row>
    <row r="27" spans="1:6" x14ac:dyDescent="0.25">
      <c r="A27" s="5" t="s">
        <v>27</v>
      </c>
      <c r="B27" s="2"/>
      <c r="C27" s="2"/>
      <c r="D27" s="2"/>
      <c r="E27" s="2"/>
      <c r="F27" s="2"/>
    </row>
    <row r="28" spans="1:6" x14ac:dyDescent="0.25">
      <c r="A28" s="6" t="s">
        <v>28</v>
      </c>
      <c r="B28" s="7" t="s">
        <v>29</v>
      </c>
      <c r="C28" s="2"/>
      <c r="D28" s="2"/>
      <c r="E28" s="2"/>
      <c r="F28" s="2"/>
    </row>
    <row r="29" spans="1:6" x14ac:dyDescent="0.25">
      <c r="A29" s="8" t="s">
        <v>28</v>
      </c>
      <c r="B29" s="7" t="s">
        <v>30</v>
      </c>
      <c r="C29" s="2"/>
      <c r="D29" s="2"/>
      <c r="E29" s="2"/>
      <c r="F29" s="2"/>
    </row>
    <row r="30" spans="1:6" x14ac:dyDescent="0.25">
      <c r="A30" s="9" t="s">
        <v>28</v>
      </c>
      <c r="B30" s="7" t="s">
        <v>31</v>
      </c>
      <c r="C30" s="2"/>
      <c r="D30" s="2"/>
      <c r="E30" s="2"/>
      <c r="F30" s="2"/>
    </row>
    <row r="31" spans="1:6" x14ac:dyDescent="0.25">
      <c r="A31" s="2"/>
      <c r="B31" s="2"/>
      <c r="C31" s="2"/>
      <c r="D31" s="2"/>
      <c r="E31" s="2"/>
      <c r="F31" s="2"/>
    </row>
    <row r="32" spans="1:6" x14ac:dyDescent="0.25">
      <c r="A32" s="3" t="s">
        <v>32</v>
      </c>
      <c r="B32" s="3"/>
      <c r="C32" s="3"/>
      <c r="D32" s="3"/>
      <c r="E32" s="3"/>
      <c r="F32" s="3"/>
    </row>
    <row r="33" ht="60" customHeight="1" spans="1:6" x14ac:dyDescent="0.25">
      <c r="A33" s="2" t="s">
        <v>33</v>
      </c>
      <c r="B33" s="2"/>
      <c r="C33" s="2"/>
      <c r="D33" s="2"/>
      <c r="E33" s="2"/>
      <c r="F33" s="2"/>
    </row>
    <row r="34" spans="1:6" x14ac:dyDescent="0.25">
      <c r="A34" s="2"/>
      <c r="B34" s="2"/>
      <c r="C34" s="2"/>
      <c r="D34" s="2"/>
      <c r="E34" s="2"/>
      <c r="F34" s="2"/>
    </row>
    <row r="35" spans="1:6" x14ac:dyDescent="0.25">
      <c r="A35" s="3" t="s">
        <v>34</v>
      </c>
      <c r="B35" s="3"/>
      <c r="C35" s="3"/>
      <c r="D35" s="3"/>
      <c r="E35" s="3"/>
      <c r="F35" s="3"/>
    </row>
    <row r="36" ht="120" customHeight="1" spans="1:6" x14ac:dyDescent="0.25">
      <c r="A36" s="2" t="s">
        <v>35</v>
      </c>
      <c r="B36" s="2"/>
      <c r="C36" s="2"/>
      <c r="D36" s="2"/>
      <c r="E36" s="2"/>
      <c r="F36" s="2"/>
    </row>
    <row r="37" spans="1:6" x14ac:dyDescent="0.25">
      <c r="A37" s="2"/>
      <c r="B37" s="2"/>
      <c r="C37" s="2"/>
      <c r="D37" s="2"/>
      <c r="E37" s="2"/>
      <c r="F37" s="2"/>
    </row>
    <row r="38" spans="1:6" x14ac:dyDescent="0.25">
      <c r="A38" s="2"/>
      <c r="B38" s="2"/>
      <c r="C38" s="2"/>
      <c r="D38" s="2"/>
      <c r="E38" s="2"/>
      <c r="F38" s="2"/>
    </row>
    <row r="39" ht="32" customHeight="1" spans="1:6" x14ac:dyDescent="0.25">
      <c r="A39" s="10" t="s">
        <v>36</v>
      </c>
      <c r="B39" s="10"/>
      <c r="C39" s="10"/>
      <c r="D39" s="10"/>
      <c r="E39" s="10"/>
      <c r="F39" s="10"/>
    </row>
  </sheetData>
  <mergeCells count="33">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8:F18"/>
    <mergeCell ref="A19:F19"/>
    <mergeCell ref="A20:F20"/>
    <mergeCell ref="A21:F21"/>
    <mergeCell ref="A22:F22"/>
    <mergeCell ref="A23:F23"/>
    <mergeCell ref="A24:F24"/>
    <mergeCell ref="A26:F26"/>
    <mergeCell ref="A32:F32"/>
    <mergeCell ref="A33:F33"/>
    <mergeCell ref="A35:F35"/>
    <mergeCell ref="A36:F36"/>
    <mergeCell ref="A39:F39"/>
  </mergeCells>
  <hyperlinks>
    <hyperlink ref="A3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pane ySplit="1" topLeftCell="A2" activePane="bottomLeft" state="frozen"/>
      <selection pane="bottomLeft"/>
    </sheetView>
  </sheetViews>
  <sheetFormatPr defaultRowHeight="15" outlineLevelRow="0" outlineLevelCol="0" x14ac:dyDescent="55"/>
  <cols>
    <col min="1" max="1" width="14" customWidth="1"/>
    <col min="2" max="2" width="20" customWidth="1"/>
    <col min="3" max="3" width="32" customWidth="1"/>
    <col min="4" max="4" width="50" customWidth="1"/>
  </cols>
  <sheetData>
    <row r="1" ht="30" customHeight="1" spans="1:4" x14ac:dyDescent="0.25">
      <c r="A1" s="11" t="s">
        <v>37</v>
      </c>
      <c r="B1" s="11" t="s">
        <v>38</v>
      </c>
      <c r="C1" s="11" t="s">
        <v>39</v>
      </c>
      <c r="D1" s="11" t="s">
        <v>40</v>
      </c>
    </row>
    <row r="2" ht="30" customHeight="1" spans="1:4" x14ac:dyDescent="0.25">
      <c r="A2" s="12" t="s">
        <v>41</v>
      </c>
      <c r="B2" s="13" t="s">
        <v>42</v>
      </c>
      <c r="C2" s="14" t="s">
        <v>43</v>
      </c>
      <c r="D2" s="14" t="s">
        <v>44</v>
      </c>
    </row>
    <row r="3" ht="30" customHeight="1" spans="1:4" x14ac:dyDescent="0.25">
      <c r="A3" s="12" t="s">
        <v>45</v>
      </c>
      <c r="B3" s="13" t="s">
        <v>42</v>
      </c>
      <c r="C3" s="14" t="s">
        <v>46</v>
      </c>
      <c r="D3" s="14" t="s">
        <v>47</v>
      </c>
    </row>
    <row r="4" ht="30" customHeight="1" spans="1:4" x14ac:dyDescent="0.25">
      <c r="A4" s="12" t="s">
        <v>48</v>
      </c>
      <c r="B4" s="13" t="s">
        <v>49</v>
      </c>
      <c r="C4" s="14" t="s">
        <v>50</v>
      </c>
      <c r="D4" s="14" t="s">
        <v>51</v>
      </c>
    </row>
    <row r="5" ht="30" customHeight="1" spans="1:4" x14ac:dyDescent="0.25">
      <c r="A5" s="12" t="s">
        <v>52</v>
      </c>
      <c r="B5" s="13" t="s">
        <v>49</v>
      </c>
      <c r="C5" s="14" t="s">
        <v>53</v>
      </c>
      <c r="D5" s="14" t="s">
        <v>54</v>
      </c>
    </row>
    <row r="6" ht="30" customHeight="1" spans="1:4" x14ac:dyDescent="0.25">
      <c r="A6" s="12" t="s">
        <v>55</v>
      </c>
      <c r="B6" s="13" t="s">
        <v>56</v>
      </c>
      <c r="C6" s="14" t="s">
        <v>57</v>
      </c>
      <c r="D6" s="14" t="s">
        <v>58</v>
      </c>
    </row>
    <row r="7" ht="30" customHeight="1" spans="1:4" x14ac:dyDescent="0.25">
      <c r="A7" s="12" t="s">
        <v>59</v>
      </c>
      <c r="B7" s="13" t="s">
        <v>56</v>
      </c>
      <c r="C7" s="14" t="s">
        <v>60</v>
      </c>
      <c r="D7" s="14" t="s">
        <v>61</v>
      </c>
    </row>
    <row r="8" ht="30" customHeight="1" spans="1:4" x14ac:dyDescent="0.25">
      <c r="A8" s="12" t="s">
        <v>62</v>
      </c>
      <c r="B8" s="13" t="s">
        <v>63</v>
      </c>
      <c r="C8" s="14" t="s">
        <v>64</v>
      </c>
      <c r="D8" s="14" t="s">
        <v>65</v>
      </c>
    </row>
    <row r="9" ht="30" customHeight="1" spans="1:4" x14ac:dyDescent="0.25">
      <c r="A9" s="12" t="s">
        <v>66</v>
      </c>
      <c r="B9" s="13" t="s">
        <v>63</v>
      </c>
      <c r="C9" s="14" t="s">
        <v>67</v>
      </c>
      <c r="D9" s="14" t="s">
        <v>68</v>
      </c>
    </row>
    <row r="10" ht="30" customHeight="1" spans="1:4" x14ac:dyDescent="0.25">
      <c r="A10" s="12" t="s">
        <v>69</v>
      </c>
      <c r="B10" s="13" t="s">
        <v>70</v>
      </c>
      <c r="C10" s="14" t="s">
        <v>71</v>
      </c>
      <c r="D10" s="14" t="s">
        <v>72</v>
      </c>
    </row>
    <row r="11" ht="30" customHeight="1" spans="1:4" x14ac:dyDescent="0.25">
      <c r="A11" s="12" t="s">
        <v>73</v>
      </c>
      <c r="B11" s="13" t="s">
        <v>70</v>
      </c>
      <c r="C11" s="14" t="s">
        <v>74</v>
      </c>
      <c r="D11" s="14" t="s">
        <v>75</v>
      </c>
    </row>
    <row r="12" ht="30" customHeight="1" spans="1:4" x14ac:dyDescent="0.25">
      <c r="A12" s="12" t="s">
        <v>76</v>
      </c>
      <c r="B12" s="13" t="s">
        <v>70</v>
      </c>
      <c r="C12" s="14" t="s">
        <v>77</v>
      </c>
      <c r="D12" s="14" t="s">
        <v>78</v>
      </c>
    </row>
    <row r="13" ht="30" customHeight="1" spans="1:4" x14ac:dyDescent="0.25">
      <c r="A13" s="12" t="s">
        <v>79</v>
      </c>
      <c r="B13" s="13" t="s">
        <v>80</v>
      </c>
      <c r="C13" s="14" t="s">
        <v>81</v>
      </c>
      <c r="D13" s="14" t="s">
        <v>82</v>
      </c>
    </row>
    <row r="14" ht="30" customHeight="1" spans="1:4" x14ac:dyDescent="0.25">
      <c r="A14" s="12" t="s">
        <v>83</v>
      </c>
      <c r="B14" s="13" t="s">
        <v>80</v>
      </c>
      <c r="C14" s="14" t="s">
        <v>84</v>
      </c>
      <c r="D14" s="14" t="s">
        <v>85</v>
      </c>
    </row>
    <row r="15" ht="30" customHeight="1" spans="1:4" x14ac:dyDescent="0.25">
      <c r="A15" s="12" t="s">
        <v>86</v>
      </c>
      <c r="B15" s="13" t="s">
        <v>80</v>
      </c>
      <c r="C15" s="14" t="s">
        <v>87</v>
      </c>
      <c r="D15" s="14" t="s">
        <v>88</v>
      </c>
    </row>
  </sheetData>
  <dataValidations count="2">
    <dataValidation type="list" showErrorMessage="1" errorTitle="Invalid division" error="Choose one of: Sitework, Concrete, Framing, MEP, Finishes, General Conditions" sqref="B10:B15">
      <formula1>"Sitework,Concrete,Framing,MEP,Finishes,General Conditions"</formula1>
    </dataValidation>
    <dataValidation type="list" showErrorMessage="1" errorTitle="Invalid division" error="Choose one of: Sitework, Concrete, Framing, MEP, Finishes, General Conditions" sqref="B2:B15">
      <formula1>"Sitework,Concrete,Framing,MEP,Finishes,General Conditions"</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4" customWidth="1"/>
    <col min="3" max="3" width="18" customWidth="1"/>
  </cols>
  <sheetData>
    <row r="1" ht="30" customHeight="1" spans="1:3" x14ac:dyDescent="0.25">
      <c r="A1" s="2" t="s">
        <v>89</v>
      </c>
      <c r="B1" s="2"/>
      <c r="C1" s="2"/>
    </row>
    <row r="2" spans="2:2" x14ac:dyDescent="0.25">
      <c r="B2" s="2"/>
    </row>
    <row r="3" ht="30" customHeight="1" spans="1:3" x14ac:dyDescent="0.25">
      <c r="A3" s="11" t="s">
        <v>37</v>
      </c>
      <c r="B3" s="11" t="s">
        <v>39</v>
      </c>
      <c r="C3" s="11" t="s">
        <v>90</v>
      </c>
    </row>
    <row r="4" spans="1:3" x14ac:dyDescent="0.25">
      <c r="A4" s="12" t="s">
        <v>41</v>
      </c>
      <c r="B4" s="15">
        <f>IFERROR(INDEX('Cost Codes'!$C$2:$C$15,MATCH($A4,'Cost Codes'!$A$2:$A$15,0)),"(unknown cost code)")</f>
      </c>
      <c r="C4" s="16">
        <v>6500</v>
      </c>
    </row>
    <row r="5" spans="1:3" x14ac:dyDescent="0.25">
      <c r="A5" s="12" t="s">
        <v>45</v>
      </c>
      <c r="B5" s="15">
        <f>IFERROR(INDEX('Cost Codes'!$C$2:$C$15,MATCH($A5,'Cost Codes'!$A$2:$A$15,0)),"(unknown cost code)")</f>
      </c>
      <c r="C5" s="16">
        <v>27000</v>
      </c>
    </row>
    <row r="6" spans="1:3" x14ac:dyDescent="0.25">
      <c r="A6" s="12" t="s">
        <v>48</v>
      </c>
      <c r="B6" s="15">
        <f>IFERROR(INDEX('Cost Codes'!$C$2:$C$15,MATCH($A6,'Cost Codes'!$A$2:$A$15,0)),"(unknown cost code)")</f>
      </c>
      <c r="C6" s="16">
        <v>18000</v>
      </c>
    </row>
    <row r="7" spans="1:3" x14ac:dyDescent="0.25">
      <c r="A7" s="12" t="s">
        <v>52</v>
      </c>
      <c r="B7" s="15">
        <f>IFERROR(INDEX('Cost Codes'!$C$2:$C$15,MATCH($A7,'Cost Codes'!$A$2:$A$15,0)),"(unknown cost code)")</f>
      </c>
      <c r="C7" s="16">
        <v>4200</v>
      </c>
    </row>
    <row r="8" spans="1:3" x14ac:dyDescent="0.25">
      <c r="A8" s="12" t="s">
        <v>55</v>
      </c>
      <c r="B8" s="15">
        <f>IFERROR(INDEX('Cost Codes'!$C$2:$C$15,MATCH($A8,'Cost Codes'!$A$2:$A$15,0)),"(unknown cost code)")</f>
      </c>
      <c r="C8" s="16">
        <v>32000</v>
      </c>
    </row>
    <row r="9" spans="1:3" x14ac:dyDescent="0.25">
      <c r="A9" s="12" t="s">
        <v>59</v>
      </c>
      <c r="B9" s="15">
        <f>IFERROR(INDEX('Cost Codes'!$C$2:$C$15,MATCH($A9,'Cost Codes'!$A$2:$A$15,0)),"(unknown cost code)")</f>
      </c>
      <c r="C9" s="16">
        <v>14500</v>
      </c>
    </row>
    <row r="10" spans="1:3" x14ac:dyDescent="0.25">
      <c r="A10" s="12" t="s">
        <v>62</v>
      </c>
      <c r="B10" s="15">
        <f>IFERROR(INDEX('Cost Codes'!$C$2:$C$15,MATCH($A10,'Cost Codes'!$A$2:$A$15,0)),"(unknown cost code)")</f>
      </c>
      <c r="C10" s="16">
        <v>41000</v>
      </c>
    </row>
    <row r="11" spans="1:3" x14ac:dyDescent="0.25">
      <c r="A11" s="12" t="s">
        <v>66</v>
      </c>
      <c r="B11" s="15">
        <f>IFERROR(INDEX('Cost Codes'!$C$2:$C$15,MATCH($A11,'Cost Codes'!$A$2:$A$15,0)),"(unknown cost code)")</f>
      </c>
      <c r="C11" s="16">
        <v>52000</v>
      </c>
    </row>
    <row r="12" spans="1:3" x14ac:dyDescent="0.25">
      <c r="A12" s="12" t="s">
        <v>69</v>
      </c>
      <c r="B12" s="15">
        <f>IFERROR(INDEX('Cost Codes'!$C$2:$C$15,MATCH($A12,'Cost Codes'!$A$2:$A$15,0)),"(unknown cost code)")</f>
      </c>
      <c r="C12" s="16">
        <v>24000</v>
      </c>
    </row>
    <row r="13" spans="1:3" x14ac:dyDescent="0.25">
      <c r="A13" s="12" t="s">
        <v>73</v>
      </c>
      <c r="B13" s="15">
        <f>IFERROR(INDEX('Cost Codes'!$C$2:$C$15,MATCH($A13,'Cost Codes'!$A$2:$A$15,0)),"(unknown cost code)")</f>
      </c>
      <c r="C13" s="16">
        <v>16800</v>
      </c>
    </row>
    <row r="14" spans="1:3" x14ac:dyDescent="0.25">
      <c r="A14" s="12" t="s">
        <v>76</v>
      </c>
      <c r="B14" s="15">
        <f>IFERROR(INDEX('Cost Codes'!$C$2:$C$15,MATCH($A14,'Cost Codes'!$A$2:$A$15,0)),"(unknown cost code)")</f>
      </c>
      <c r="C14" s="16">
        <v>31000</v>
      </c>
    </row>
    <row r="15" spans="1:3" x14ac:dyDescent="0.25">
      <c r="A15" s="12" t="s">
        <v>79</v>
      </c>
      <c r="B15" s="15">
        <f>IFERROR(INDEX('Cost Codes'!$C$2:$C$15,MATCH($A15,'Cost Codes'!$A$2:$A$15,0)),"(unknown cost code)")</f>
      </c>
      <c r="C15" s="16">
        <v>22500</v>
      </c>
    </row>
    <row r="16" spans="1:3" x14ac:dyDescent="0.25">
      <c r="A16" s="12" t="s">
        <v>83</v>
      </c>
      <c r="B16" s="15">
        <f>IFERROR(INDEX('Cost Codes'!$C$2:$C$15,MATCH($A16,'Cost Codes'!$A$2:$A$15,0)),"(unknown cost code)")</f>
      </c>
      <c r="C16" s="16">
        <v>28000</v>
      </c>
    </row>
    <row r="17" spans="1:3" x14ac:dyDescent="0.25">
      <c r="A17" s="12" t="s">
        <v>86</v>
      </c>
      <c r="B17" s="15">
        <f>IFERROR(INDEX('Cost Codes'!$C$2:$C$15,MATCH($A17,'Cost Codes'!$A$2:$A$15,0)),"(unknown cost code)")</f>
      </c>
      <c r="C17" s="16">
        <v>19500</v>
      </c>
    </row>
  </sheetData>
  <mergeCells count="1">
    <mergeCell ref="A1:C1"/>
  </mergeCells>
  <dataValidations count="2">
    <dataValidation type="decimal" allowBlank="1" showErrorMessage="1" errorTitle="Invalid number" error="Enter a number between 0 and 5000000" sqref="C10:C17">
      <formula1>0</formula1>
      <formula2>5000000</formula2>
    </dataValidation>
    <dataValidation type="decimal" allowBlank="1" showErrorMessage="1" errorTitle="Invalid number" error="Enter a number between 0 and 5000000" sqref="C4:C17">
      <formula1>0</formula1>
      <formula2>5000000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4" customWidth="1"/>
    <col min="3" max="3" width="18" customWidth="1"/>
  </cols>
  <sheetData>
    <row r="1" ht="45" customHeight="1" spans="1:3" x14ac:dyDescent="0.25">
      <c r="A1" s="2" t="s">
        <v>91</v>
      </c>
      <c r="B1" s="2"/>
      <c r="C1" s="2"/>
    </row>
    <row r="2" spans="2:2" x14ac:dyDescent="0.25">
      <c r="B2" s="2"/>
    </row>
    <row r="3" ht="30" customHeight="1" spans="1:3" x14ac:dyDescent="0.25">
      <c r="A3" s="11" t="s">
        <v>37</v>
      </c>
      <c r="B3" s="11" t="s">
        <v>39</v>
      </c>
      <c r="C3" s="11" t="s">
        <v>92</v>
      </c>
    </row>
    <row r="4" spans="1:3" x14ac:dyDescent="0.25">
      <c r="A4" s="12" t="s">
        <v>41</v>
      </c>
      <c r="B4" s="15">
        <f>IFERROR(INDEX('Cost Codes'!$C$2:$C$15,MATCH($A4,'Cost Codes'!$A$2:$A$15,0)),"(unknown cost code)")</f>
      </c>
      <c r="C4" s="16">
        <v>6500</v>
      </c>
    </row>
    <row r="5" spans="1:3" x14ac:dyDescent="0.25">
      <c r="A5" s="12" t="s">
        <v>45</v>
      </c>
      <c r="B5" s="15">
        <f>IFERROR(INDEX('Cost Codes'!$C$2:$C$15,MATCH($A5,'Cost Codes'!$A$2:$A$15,0)),"(unknown cost code)")</f>
      </c>
      <c r="C5" s="16">
        <v>27000</v>
      </c>
    </row>
    <row r="6" spans="1:3" x14ac:dyDescent="0.25">
      <c r="A6" s="12" t="s">
        <v>48</v>
      </c>
      <c r="B6" s="15">
        <f>IFERROR(INDEX('Cost Codes'!$C$2:$C$15,MATCH($A6,'Cost Codes'!$A$2:$A$15,0)),"(unknown cost code)")</f>
      </c>
      <c r="C6" s="16">
        <v>18500</v>
      </c>
    </row>
    <row r="7" spans="1:3" x14ac:dyDescent="0.25">
      <c r="A7" s="12" t="s">
        <v>52</v>
      </c>
      <c r="B7" s="15">
        <f>IFERROR(INDEX('Cost Codes'!$C$2:$C$15,MATCH($A7,'Cost Codes'!$A$2:$A$15,0)),"(unknown cost code)")</f>
      </c>
      <c r="C7" s="16">
        <v>4200</v>
      </c>
    </row>
    <row r="8" spans="1:3" x14ac:dyDescent="0.25">
      <c r="A8" s="12" t="s">
        <v>55</v>
      </c>
      <c r="B8" s="15">
        <f>IFERROR(INDEX('Cost Codes'!$C$2:$C$15,MATCH($A8,'Cost Codes'!$A$2:$A$15,0)),"(unknown cost code)")</f>
      </c>
      <c r="C8" s="16">
        <v>35800</v>
      </c>
    </row>
    <row r="9" spans="1:3" x14ac:dyDescent="0.25">
      <c r="A9" s="12" t="s">
        <v>59</v>
      </c>
      <c r="B9" s="15">
        <f>IFERROR(INDEX('Cost Codes'!$C$2:$C$15,MATCH($A9,'Cost Codes'!$A$2:$A$15,0)),"(unknown cost code)")</f>
      </c>
      <c r="C9" s="16">
        <v>14200</v>
      </c>
    </row>
    <row r="10" spans="1:3" x14ac:dyDescent="0.25">
      <c r="A10" s="12" t="s">
        <v>62</v>
      </c>
      <c r="B10" s="15">
        <f>IFERROR(INDEX('Cost Codes'!$C$2:$C$15,MATCH($A10,'Cost Codes'!$A$2:$A$15,0)),"(unknown cost code)")</f>
      </c>
      <c r="C10" s="16">
        <v>44200</v>
      </c>
    </row>
    <row r="11" spans="1:3" x14ac:dyDescent="0.25">
      <c r="A11" s="12" t="s">
        <v>66</v>
      </c>
      <c r="B11" s="15">
        <f>IFERROR(INDEX('Cost Codes'!$C$2:$C$15,MATCH($A11,'Cost Codes'!$A$2:$A$15,0)),"(unknown cost code)")</f>
      </c>
      <c r="C11" s="16">
        <v>55600</v>
      </c>
    </row>
    <row r="12" spans="1:3" x14ac:dyDescent="0.25">
      <c r="A12" s="12" t="s">
        <v>69</v>
      </c>
      <c r="B12" s="15">
        <f>IFERROR(INDEX('Cost Codes'!$C$2:$C$15,MATCH($A12,'Cost Codes'!$A$2:$A$15,0)),"(unknown cost code)")</f>
      </c>
      <c r="C12" s="16">
        <v>24000</v>
      </c>
    </row>
    <row r="13" spans="1:3" x14ac:dyDescent="0.25">
      <c r="A13" s="12" t="s">
        <v>73</v>
      </c>
      <c r="B13" s="15">
        <f>IFERROR(INDEX('Cost Codes'!$C$2:$C$15,MATCH($A13,'Cost Codes'!$A$2:$A$15,0)),"(unknown cost code)")</f>
      </c>
      <c r="C13" s="16">
        <v>21900</v>
      </c>
    </row>
    <row r="14" spans="1:3" x14ac:dyDescent="0.25">
      <c r="A14" s="12" t="s">
        <v>76</v>
      </c>
      <c r="B14" s="15">
        <f>IFERROR(INDEX('Cost Codes'!$C$2:$C$15,MATCH($A14,'Cost Codes'!$A$2:$A$15,0)),"(unknown cost code)")</f>
      </c>
      <c r="C14" s="16">
        <v>31000</v>
      </c>
    </row>
    <row r="15" spans="1:3" x14ac:dyDescent="0.25">
      <c r="A15" s="12" t="s">
        <v>79</v>
      </c>
      <c r="B15" s="15">
        <f>IFERROR(INDEX('Cost Codes'!$C$2:$C$15,MATCH($A15,'Cost Codes'!$A$2:$A$15,0)),"(unknown cost code)")</f>
      </c>
      <c r="C15" s="16">
        <v>23100</v>
      </c>
    </row>
    <row r="16" spans="1:3" x14ac:dyDescent="0.25">
      <c r="A16" s="12" t="s">
        <v>83</v>
      </c>
      <c r="B16" s="15">
        <f>IFERROR(INDEX('Cost Codes'!$C$2:$C$15,MATCH($A16,'Cost Codes'!$A$2:$A$15,0)),"(unknown cost code)")</f>
      </c>
      <c r="C16" s="16">
        <v>28000</v>
      </c>
    </row>
    <row r="17" spans="1:3" x14ac:dyDescent="0.25">
      <c r="A17" s="12" t="s">
        <v>86</v>
      </c>
      <c r="B17" s="15">
        <f>IFERROR(INDEX('Cost Codes'!$C$2:$C$15,MATCH($A17,'Cost Codes'!$A$2:$A$15,0)),"(unknown cost code)")</f>
      </c>
      <c r="C17" s="16">
        <v>20100</v>
      </c>
    </row>
  </sheetData>
  <mergeCells count="1">
    <mergeCell ref="A1:C1"/>
  </mergeCells>
  <dataValidations count="2">
    <dataValidation type="decimal" allowBlank="1" showErrorMessage="1" errorTitle="Invalid number" error="Enter a number between 0 and 5000000" sqref="C10:C17">
      <formula1>0</formula1>
      <formula2>5000000</formula2>
    </dataValidation>
    <dataValidation type="decimal" allowBlank="1" showErrorMessage="1" errorTitle="Invalid number" error="Enter a number between 0 and 5000000" sqref="C4:C17">
      <formula1>0</formula1>
      <formula2>5000000</formula2>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18" customWidth="1"/>
    <col min="4" max="4" width="22" customWidth="1"/>
  </cols>
  <sheetData>
    <row r="1" ht="45" customHeight="1" spans="1:4" x14ac:dyDescent="0.25">
      <c r="A1" s="2" t="s">
        <v>93</v>
      </c>
      <c r="B1" s="2"/>
      <c r="C1" s="2"/>
      <c r="D1" s="2"/>
    </row>
    <row r="2" spans="2:4" x14ac:dyDescent="0.25">
      <c r="B2" s="2"/>
      <c r="D2" s="2"/>
    </row>
    <row r="3" ht="30" customHeight="1" spans="1:4" x14ac:dyDescent="0.25">
      <c r="A3" s="11" t="s">
        <v>37</v>
      </c>
      <c r="B3" s="11" t="s">
        <v>39</v>
      </c>
      <c r="C3" s="11" t="s">
        <v>94</v>
      </c>
      <c r="D3" s="11" t="s">
        <v>95</v>
      </c>
    </row>
    <row r="4" spans="1:4" x14ac:dyDescent="0.25">
      <c r="A4" s="12" t="s">
        <v>41</v>
      </c>
      <c r="B4" s="15">
        <f>IFERROR(INDEX('Cost Codes'!$C$2:$C$15,MATCH($A4,'Cost Codes'!$A$2:$A$15,0)),"(unknown cost code)")</f>
      </c>
      <c r="C4" s="16">
        <v>6100</v>
      </c>
      <c r="D4" s="17">
        <v>0</v>
      </c>
    </row>
    <row r="5" spans="1:4" x14ac:dyDescent="0.25">
      <c r="A5" s="12" t="s">
        <v>45</v>
      </c>
      <c r="B5" s="15">
        <f>IFERROR(INDEX('Cost Codes'!$C$2:$C$15,MATCH($A5,'Cost Codes'!$A$2:$A$15,0)),"(unknown cost code)")</f>
      </c>
      <c r="C5" s="16">
        <v>18400</v>
      </c>
      <c r="D5" s="17">
        <v>8600</v>
      </c>
    </row>
    <row r="6" spans="1:4" x14ac:dyDescent="0.25">
      <c r="A6" s="12" t="s">
        <v>48</v>
      </c>
      <c r="B6" s="15">
        <f>IFERROR(INDEX('Cost Codes'!$C$2:$C$15,MATCH($A6,'Cost Codes'!$A$2:$A$15,0)),"(unknown cost code)")</f>
      </c>
      <c r="C6" s="16">
        <v>18500</v>
      </c>
      <c r="D6" s="17">
        <v>0</v>
      </c>
    </row>
    <row r="7" spans="1:4" x14ac:dyDescent="0.25">
      <c r="A7" s="12" t="s">
        <v>52</v>
      </c>
      <c r="B7" s="15">
        <f>IFERROR(INDEX('Cost Codes'!$C$2:$C$15,MATCH($A7,'Cost Codes'!$A$2:$A$15,0)),"(unknown cost code)")</f>
      </c>
      <c r="C7" s="16">
        <v>4200</v>
      </c>
      <c r="D7" s="17">
        <v>0</v>
      </c>
    </row>
    <row r="8" spans="1:4" x14ac:dyDescent="0.25">
      <c r="A8" s="12" t="s">
        <v>55</v>
      </c>
      <c r="B8" s="15">
        <f>IFERROR(INDEX('Cost Codes'!$C$2:$C$15,MATCH($A8,'Cost Codes'!$A$2:$A$15,0)),"(unknown cost code)")</f>
      </c>
      <c r="C8" s="16">
        <v>35800</v>
      </c>
      <c r="D8" s="17">
        <v>0</v>
      </c>
    </row>
    <row r="9" spans="1:4" x14ac:dyDescent="0.25">
      <c r="A9" s="12" t="s">
        <v>59</v>
      </c>
      <c r="B9" s="15">
        <f>IFERROR(INDEX('Cost Codes'!$C$2:$C$15,MATCH($A9,'Cost Codes'!$A$2:$A$15,0)),"(unknown cost code)")</f>
      </c>
      <c r="C9" s="16">
        <v>14200</v>
      </c>
      <c r="D9" s="17">
        <v>0</v>
      </c>
    </row>
    <row r="10" spans="1:4" x14ac:dyDescent="0.25">
      <c r="A10" s="12" t="s">
        <v>62</v>
      </c>
      <c r="B10" s="15">
        <f>IFERROR(INDEX('Cost Codes'!$C$2:$C$15,MATCH($A10,'Cost Codes'!$A$2:$A$15,0)),"(unknown cost code)")</f>
      </c>
      <c r="C10" s="16">
        <v>38900</v>
      </c>
      <c r="D10" s="17">
        <v>1200</v>
      </c>
    </row>
    <row r="11" spans="1:4" x14ac:dyDescent="0.25">
      <c r="A11" s="12" t="s">
        <v>66</v>
      </c>
      <c r="B11" s="15">
        <f>IFERROR(INDEX('Cost Codes'!$C$2:$C$15,MATCH($A11,'Cost Codes'!$A$2:$A$15,0)),"(unknown cost code)")</f>
      </c>
      <c r="C11" s="16">
        <v>55600</v>
      </c>
      <c r="D11" s="17">
        <v>0</v>
      </c>
    </row>
    <row r="12" spans="1:4" x14ac:dyDescent="0.25">
      <c r="A12" s="12" t="s">
        <v>69</v>
      </c>
      <c r="B12" s="15">
        <f>IFERROR(INDEX('Cost Codes'!$C$2:$C$15,MATCH($A12,'Cost Codes'!$A$2:$A$15,0)),"(unknown cost code)")</f>
      </c>
      <c r="C12" s="16">
        <v>9600</v>
      </c>
      <c r="D12" s="17">
        <v>0</v>
      </c>
    </row>
    <row r="13" spans="1:4" x14ac:dyDescent="0.25">
      <c r="A13" s="12" t="s">
        <v>73</v>
      </c>
      <c r="B13" s="15">
        <f>IFERROR(INDEX('Cost Codes'!$C$2:$C$15,MATCH($A13,'Cost Codes'!$A$2:$A$15,0)),"(unknown cost code)")</f>
      </c>
      <c r="C13" s="16">
        <v>8200</v>
      </c>
      <c r="D13" s="17">
        <v>0</v>
      </c>
    </row>
    <row r="14" spans="1:4" x14ac:dyDescent="0.25">
      <c r="A14" s="12" t="s">
        <v>76</v>
      </c>
      <c r="B14" s="15">
        <f>IFERROR(INDEX('Cost Codes'!$C$2:$C$15,MATCH($A14,'Cost Codes'!$A$2:$A$15,0)),"(unknown cost code)")</f>
      </c>
      <c r="C14" s="16">
        <v>6200</v>
      </c>
      <c r="D14" s="17">
        <v>0</v>
      </c>
    </row>
    <row r="15" spans="1:4" x14ac:dyDescent="0.25">
      <c r="A15" s="12" t="s">
        <v>79</v>
      </c>
      <c r="B15" s="15">
        <f>IFERROR(INDEX('Cost Codes'!$C$2:$C$15,MATCH($A15,'Cost Codes'!$A$2:$A$15,0)),"(unknown cost code)")</f>
      </c>
      <c r="C15" s="16">
        <v>19800</v>
      </c>
      <c r="D15" s="17">
        <v>0</v>
      </c>
    </row>
    <row r="16" spans="1:4" x14ac:dyDescent="0.25">
      <c r="A16" s="12" t="s">
        <v>83</v>
      </c>
      <c r="B16" s="15">
        <f>IFERROR(INDEX('Cost Codes'!$C$2:$C$15,MATCH($A16,'Cost Codes'!$A$2:$A$15,0)),"(unknown cost code)")</f>
      </c>
      <c r="C16" s="16">
        <v>11200</v>
      </c>
      <c r="D16" s="17">
        <v>2600</v>
      </c>
    </row>
    <row r="17" spans="1:4" x14ac:dyDescent="0.25">
      <c r="A17" s="12" t="s">
        <v>86</v>
      </c>
      <c r="B17" s="15">
        <f>IFERROR(INDEX('Cost Codes'!$C$2:$C$15,MATCH($A17,'Cost Codes'!$A$2:$A$15,0)),"(unknown cost code)")</f>
      </c>
      <c r="C17" s="16">
        <v>20100</v>
      </c>
      <c r="D17" s="17">
        <v>0</v>
      </c>
    </row>
  </sheetData>
  <mergeCells count="1">
    <mergeCell ref="A1:D1"/>
  </mergeCells>
  <dataValidations count="2">
    <dataValidation type="decimal" allowBlank="1" showErrorMessage="1" errorTitle="Invalid number" error="Enter a number between 0 and 5000000" sqref="C10:D17">
      <formula1>0</formula1>
      <formula2>5000000</formula2>
    </dataValidation>
    <dataValidation type="decimal" allowBlank="1" showErrorMessage="1" errorTitle="Invalid number" error="Enter a number between 0 and 5000000" sqref="C4:D17">
      <formula1>0</formula1>
      <formula2>5000000</formula2>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12" customWidth="1"/>
    <col min="3" max="3" width="46" customWidth="1"/>
    <col min="4" max="4" width="12" customWidth="1"/>
    <col min="5" max="5" width="14" customWidth="1"/>
    <col min="6" max="6" width="13" customWidth="1"/>
  </cols>
  <sheetData>
    <row r="1" ht="30" customHeight="1" spans="1:6" x14ac:dyDescent="0.25">
      <c r="A1" s="11" t="s">
        <v>96</v>
      </c>
      <c r="B1" s="11" t="s">
        <v>37</v>
      </c>
      <c r="C1" s="11" t="s">
        <v>39</v>
      </c>
      <c r="D1" s="11" t="s">
        <v>97</v>
      </c>
      <c r="E1" s="11" t="s">
        <v>98</v>
      </c>
      <c r="F1" s="11" t="s">
        <v>99</v>
      </c>
    </row>
    <row r="2" ht="30" customHeight="1" spans="1:6" x14ac:dyDescent="0.25">
      <c r="A2" s="12" t="s">
        <v>100</v>
      </c>
      <c r="B2" s="12" t="s">
        <v>55</v>
      </c>
      <c r="C2" s="18" t="s">
        <v>101</v>
      </c>
      <c r="D2" s="12" t="s">
        <v>102</v>
      </c>
      <c r="E2" s="16">
        <v>4200</v>
      </c>
      <c r="F2" s="19">
        <v>46063</v>
      </c>
    </row>
    <row r="3" ht="30" customHeight="1" spans="1:6" x14ac:dyDescent="0.25">
      <c r="A3" s="12" t="s">
        <v>103</v>
      </c>
      <c r="B3" s="12" t="s">
        <v>62</v>
      </c>
      <c r="C3" s="18" t="s">
        <v>104</v>
      </c>
      <c r="D3" s="12" t="s">
        <v>102</v>
      </c>
      <c r="E3" s="16">
        <v>3800</v>
      </c>
      <c r="F3" s="19">
        <v>46099</v>
      </c>
    </row>
    <row r="4" ht="30" customHeight="1" spans="1:6" x14ac:dyDescent="0.25">
      <c r="A4" s="12" t="s">
        <v>105</v>
      </c>
      <c r="B4" s="12" t="s">
        <v>83</v>
      </c>
      <c r="C4" s="18" t="s">
        <v>106</v>
      </c>
      <c r="D4" s="12" t="s">
        <v>107</v>
      </c>
      <c r="E4" s="16">
        <v>2600</v>
      </c>
      <c r="F4" s="19">
        <v>46114</v>
      </c>
    </row>
    <row r="5" ht="30" customHeight="1" spans="1:6" x14ac:dyDescent="0.25">
      <c r="A5" s="12" t="s">
        <v>108</v>
      </c>
      <c r="B5" s="12" t="s">
        <v>73</v>
      </c>
      <c r="C5" s="18" t="s">
        <v>109</v>
      </c>
      <c r="D5" s="12" t="s">
        <v>102</v>
      </c>
      <c r="E5" s="16">
        <v>5100</v>
      </c>
      <c r="F5" s="19">
        <v>46134</v>
      </c>
    </row>
    <row r="6" ht="30" customHeight="1" spans="1:6" x14ac:dyDescent="0.25">
      <c r="A6" s="12" t="s">
        <v>110</v>
      </c>
      <c r="B6" s="12" t="s">
        <v>48</v>
      </c>
      <c r="C6" s="18" t="s">
        <v>111</v>
      </c>
      <c r="D6" s="12" t="s">
        <v>112</v>
      </c>
      <c r="E6" s="16">
        <v>1900</v>
      </c>
      <c r="F6" s="19">
        <v>46051</v>
      </c>
    </row>
  </sheetData>
  <dataValidations count="1">
    <dataValidation type="list" showErrorMessage="1" errorTitle="Invalid status" error="Choose one of: Approved, Pending, Rejected" sqref="D2:D6">
      <formula1>"Approved,Pending,Rejected"</formula1>
    </dataValidation>
  </dataValidation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pane ySplit="1" topLeftCell="A2" activePane="bottomLeft" state="frozen"/>
      <selection pane="bottomLeft"/>
    </sheetView>
  </sheetViews>
  <sheetFormatPr defaultRowHeight="15" outlineLevelRow="0" outlineLevelCol="0" x14ac:dyDescent="55"/>
  <cols>
    <col min="1" max="1" width="12" customWidth="1"/>
    <col min="2" max="2" width="16" customWidth="1"/>
    <col min="3" max="3" width="26" customWidth="1"/>
    <col min="4" max="4" width="14" customWidth="1"/>
    <col min="5" max="5" width="13" customWidth="1"/>
    <col min="6" max="6" width="14" customWidth="1"/>
    <col min="7" max="8" width="13" customWidth="1"/>
    <col min="9" max="9" width="14" customWidth="1"/>
    <col min="10" max="10" width="15" customWidth="1"/>
    <col min="11" max="11" width="13" customWidth="1"/>
    <col min="12" max="12" width="11" customWidth="1"/>
    <col min="13" max="13" width="12" customWidth="1"/>
    <col min="14" max="14" width="10" customWidth="1"/>
    <col min="15" max="15" width="11" customWidth="1"/>
  </cols>
  <sheetData>
    <row r="1" ht="30" customHeight="1" spans="1:15" x14ac:dyDescent="0.25">
      <c r="A1" s="11" t="s">
        <v>37</v>
      </c>
      <c r="B1" s="11" t="s">
        <v>38</v>
      </c>
      <c r="C1" s="11" t="s">
        <v>39</v>
      </c>
      <c r="D1" s="11" t="s">
        <v>90</v>
      </c>
      <c r="E1" s="11" t="s">
        <v>113</v>
      </c>
      <c r="F1" s="11" t="s">
        <v>114</v>
      </c>
      <c r="G1" s="11" t="s">
        <v>115</v>
      </c>
      <c r="H1" s="11" t="s">
        <v>116</v>
      </c>
      <c r="I1" s="11" t="s">
        <v>117</v>
      </c>
      <c r="J1" s="11" t="s">
        <v>118</v>
      </c>
      <c r="K1" s="11" t="s">
        <v>119</v>
      </c>
      <c r="L1" s="11" t="s">
        <v>120</v>
      </c>
      <c r="M1" s="11" t="s">
        <v>121</v>
      </c>
      <c r="N1" s="11" t="s">
        <v>122</v>
      </c>
      <c r="O1" s="11" t="s">
        <v>97</v>
      </c>
    </row>
    <row r="2" spans="1:15" x14ac:dyDescent="0.25">
      <c r="A2" s="20">
        <f>'Cost Codes'!A2</f>
      </c>
      <c r="B2" s="20">
        <f>IFERROR(INDEX('Cost Codes'!$B$2:$B$15,MATCH($A2,'Cost Codes'!$A$2:$A$15,0)),"(unknown division)")</f>
      </c>
      <c r="C2" s="15">
        <f>IFERROR(INDEX('Cost Codes'!$C$2:$C$15,MATCH($A2,'Cost Codes'!$A$2:$A$15,0)),"(unknown cost code)")</f>
      </c>
      <c r="D2" s="21">
        <f>IFERROR(INDEX('Budget Input'!$C$4:$C$17,MATCH($A2,'Budget Input'!$A$4:$A$17,0)),0)</f>
      </c>
      <c r="E2" s="21">
        <f>SUMIFS('Change Orders'!$E$2:$E$6,'Change Orders'!$B$2:$B$6,$A2,'Change Orders'!$D$2:$D$6,"Approved")</f>
      </c>
      <c r="F2" s="22">
        <f>D2+E2</f>
      </c>
      <c r="G2" s="21">
        <f>IFERROR(INDEX('Committed Cost Input'!$C$4:$C$17,MATCH($A2,'Committed Cost Input'!$A$4:$A$17,0)),0)</f>
      </c>
      <c r="H2" s="21">
        <f>IFERROR(INDEX('Actual Cost Input'!$C$4:$C$17,MATCH($A2,'Actual Cost Input'!$A$4:$A$17,0)),0)</f>
      </c>
      <c r="I2" s="21">
        <f>IF(G2-H2&gt;0,G2-H2,0)+IFERROR(INDEX('Actual Cost Input'!$D$4:$D$17,MATCH($A2,'Actual Cost Input'!$A$4:$A$17,0)),0)</f>
      </c>
      <c r="J2" s="22">
        <f>H2+I2</f>
      </c>
      <c r="K2" s="21">
        <f>F2-J2</f>
      </c>
      <c r="L2" s="23">
        <f>IFERROR(K2/ABS(F2),0)</f>
      </c>
      <c r="M2" s="21">
        <f>IF(K2&lt;0,-K2,0)</f>
      </c>
      <c r="N2" s="20">
        <f>IF(ABS(L2)&gt;0.05,1,0)</f>
      </c>
      <c r="O2" s="24">
        <f>IF(N2=1,"Review","On Track")</f>
      </c>
    </row>
    <row r="3" spans="1:15" x14ac:dyDescent="0.25">
      <c r="A3" s="20">
        <f>'Cost Codes'!A3</f>
      </c>
      <c r="B3" s="20">
        <f>IFERROR(INDEX('Cost Codes'!$B$2:$B$15,MATCH($A3,'Cost Codes'!$A$2:$A$15,0)),"(unknown division)")</f>
      </c>
      <c r="C3" s="15">
        <f>IFERROR(INDEX('Cost Codes'!$C$2:$C$15,MATCH($A3,'Cost Codes'!$A$2:$A$15,0)),"(unknown cost code)")</f>
      </c>
      <c r="D3" s="21">
        <f>IFERROR(INDEX('Budget Input'!$C$4:$C$17,MATCH($A3,'Budget Input'!$A$4:$A$17,0)),0)</f>
      </c>
      <c r="E3" s="21">
        <f>SUMIFS('Change Orders'!$E$2:$E$6,'Change Orders'!$B$2:$B$6,$A3,'Change Orders'!$D$2:$D$6,"Approved")</f>
      </c>
      <c r="F3" s="22">
        <f>D3+E3</f>
      </c>
      <c r="G3" s="21">
        <f>IFERROR(INDEX('Committed Cost Input'!$C$4:$C$17,MATCH($A3,'Committed Cost Input'!$A$4:$A$17,0)),0)</f>
      </c>
      <c r="H3" s="21">
        <f>IFERROR(INDEX('Actual Cost Input'!$C$4:$C$17,MATCH($A3,'Actual Cost Input'!$A$4:$A$17,0)),0)</f>
      </c>
      <c r="I3" s="21">
        <f>IF(G3-H3&gt;0,G3-H3,0)+IFERROR(INDEX('Actual Cost Input'!$D$4:$D$17,MATCH($A3,'Actual Cost Input'!$A$4:$A$17,0)),0)</f>
      </c>
      <c r="J3" s="22">
        <f>H3+I3</f>
      </c>
      <c r="K3" s="21">
        <f>F3-J3</f>
      </c>
      <c r="L3" s="23">
        <f>IFERROR(K3/ABS(F3),0)</f>
      </c>
      <c r="M3" s="21">
        <f>IF(K3&lt;0,-K3,0)</f>
      </c>
      <c r="N3" s="20">
        <f>IF(ABS(L3)&gt;0.05,1,0)</f>
      </c>
      <c r="O3" s="24">
        <f>IF(N3=1,"Review","On Track")</f>
      </c>
    </row>
    <row r="4" spans="1:15" x14ac:dyDescent="0.25">
      <c r="A4" s="20">
        <f>'Cost Codes'!A4</f>
      </c>
      <c r="B4" s="20">
        <f>IFERROR(INDEX('Cost Codes'!$B$2:$B$15,MATCH($A4,'Cost Codes'!$A$2:$A$15,0)),"(unknown division)")</f>
      </c>
      <c r="C4" s="15">
        <f>IFERROR(INDEX('Cost Codes'!$C$2:$C$15,MATCH($A4,'Cost Codes'!$A$2:$A$15,0)),"(unknown cost code)")</f>
      </c>
      <c r="D4" s="21">
        <f>IFERROR(INDEX('Budget Input'!$C$4:$C$17,MATCH($A4,'Budget Input'!$A$4:$A$17,0)),0)</f>
      </c>
      <c r="E4" s="21">
        <f>SUMIFS('Change Orders'!$E$2:$E$6,'Change Orders'!$B$2:$B$6,$A4,'Change Orders'!$D$2:$D$6,"Approved")</f>
      </c>
      <c r="F4" s="22">
        <f>D4+E4</f>
      </c>
      <c r="G4" s="21">
        <f>IFERROR(INDEX('Committed Cost Input'!$C$4:$C$17,MATCH($A4,'Committed Cost Input'!$A$4:$A$17,0)),0)</f>
      </c>
      <c r="H4" s="21">
        <f>IFERROR(INDEX('Actual Cost Input'!$C$4:$C$17,MATCH($A4,'Actual Cost Input'!$A$4:$A$17,0)),0)</f>
      </c>
      <c r="I4" s="21">
        <f>IF(G4-H4&gt;0,G4-H4,0)+IFERROR(INDEX('Actual Cost Input'!$D$4:$D$17,MATCH($A4,'Actual Cost Input'!$A$4:$A$17,0)),0)</f>
      </c>
      <c r="J4" s="22">
        <f>H4+I4</f>
      </c>
      <c r="K4" s="21">
        <f>F4-J4</f>
      </c>
      <c r="L4" s="23">
        <f>IFERROR(K4/ABS(F4),0)</f>
      </c>
      <c r="M4" s="21">
        <f>IF(K4&lt;0,-K4,0)</f>
      </c>
      <c r="N4" s="20">
        <f>IF(ABS(L4)&gt;0.05,1,0)</f>
      </c>
      <c r="O4" s="24">
        <f>IF(N4=1,"Review","On Track")</f>
      </c>
    </row>
    <row r="5" spans="1:15" x14ac:dyDescent="0.25">
      <c r="A5" s="20">
        <f>'Cost Codes'!A5</f>
      </c>
      <c r="B5" s="20">
        <f>IFERROR(INDEX('Cost Codes'!$B$2:$B$15,MATCH($A5,'Cost Codes'!$A$2:$A$15,0)),"(unknown division)")</f>
      </c>
      <c r="C5" s="15">
        <f>IFERROR(INDEX('Cost Codes'!$C$2:$C$15,MATCH($A5,'Cost Codes'!$A$2:$A$15,0)),"(unknown cost code)")</f>
      </c>
      <c r="D5" s="21">
        <f>IFERROR(INDEX('Budget Input'!$C$4:$C$17,MATCH($A5,'Budget Input'!$A$4:$A$17,0)),0)</f>
      </c>
      <c r="E5" s="21">
        <f>SUMIFS('Change Orders'!$E$2:$E$6,'Change Orders'!$B$2:$B$6,$A5,'Change Orders'!$D$2:$D$6,"Approved")</f>
      </c>
      <c r="F5" s="22">
        <f>D5+E5</f>
      </c>
      <c r="G5" s="21">
        <f>IFERROR(INDEX('Committed Cost Input'!$C$4:$C$17,MATCH($A5,'Committed Cost Input'!$A$4:$A$17,0)),0)</f>
      </c>
      <c r="H5" s="21">
        <f>IFERROR(INDEX('Actual Cost Input'!$C$4:$C$17,MATCH($A5,'Actual Cost Input'!$A$4:$A$17,0)),0)</f>
      </c>
      <c r="I5" s="21">
        <f>IF(G5-H5&gt;0,G5-H5,0)+IFERROR(INDEX('Actual Cost Input'!$D$4:$D$17,MATCH($A5,'Actual Cost Input'!$A$4:$A$17,0)),0)</f>
      </c>
      <c r="J5" s="22">
        <f>H5+I5</f>
      </c>
      <c r="K5" s="21">
        <f>F5-J5</f>
      </c>
      <c r="L5" s="23">
        <f>IFERROR(K5/ABS(F5),0)</f>
      </c>
      <c r="M5" s="21">
        <f>IF(K5&lt;0,-K5,0)</f>
      </c>
      <c r="N5" s="20">
        <f>IF(ABS(L5)&gt;0.05,1,0)</f>
      </c>
      <c r="O5" s="24">
        <f>IF(N5=1,"Review","On Track")</f>
      </c>
    </row>
    <row r="6" spans="1:15" x14ac:dyDescent="0.25">
      <c r="A6" s="20">
        <f>'Cost Codes'!A6</f>
      </c>
      <c r="B6" s="20">
        <f>IFERROR(INDEX('Cost Codes'!$B$2:$B$15,MATCH($A6,'Cost Codes'!$A$2:$A$15,0)),"(unknown division)")</f>
      </c>
      <c r="C6" s="15">
        <f>IFERROR(INDEX('Cost Codes'!$C$2:$C$15,MATCH($A6,'Cost Codes'!$A$2:$A$15,0)),"(unknown cost code)")</f>
      </c>
      <c r="D6" s="21">
        <f>IFERROR(INDEX('Budget Input'!$C$4:$C$17,MATCH($A6,'Budget Input'!$A$4:$A$17,0)),0)</f>
      </c>
      <c r="E6" s="21">
        <f>SUMIFS('Change Orders'!$E$2:$E$6,'Change Orders'!$B$2:$B$6,$A6,'Change Orders'!$D$2:$D$6,"Approved")</f>
      </c>
      <c r="F6" s="22">
        <f>D6+E6</f>
      </c>
      <c r="G6" s="21">
        <f>IFERROR(INDEX('Committed Cost Input'!$C$4:$C$17,MATCH($A6,'Committed Cost Input'!$A$4:$A$17,0)),0)</f>
      </c>
      <c r="H6" s="21">
        <f>IFERROR(INDEX('Actual Cost Input'!$C$4:$C$17,MATCH($A6,'Actual Cost Input'!$A$4:$A$17,0)),0)</f>
      </c>
      <c r="I6" s="21">
        <f>IF(G6-H6&gt;0,G6-H6,0)+IFERROR(INDEX('Actual Cost Input'!$D$4:$D$17,MATCH($A6,'Actual Cost Input'!$A$4:$A$17,0)),0)</f>
      </c>
      <c r="J6" s="22">
        <f>H6+I6</f>
      </c>
      <c r="K6" s="21">
        <f>F6-J6</f>
      </c>
      <c r="L6" s="23">
        <f>IFERROR(K6/ABS(F6),0)</f>
      </c>
      <c r="M6" s="21">
        <f>IF(K6&lt;0,-K6,0)</f>
      </c>
      <c r="N6" s="20">
        <f>IF(ABS(L6)&gt;0.05,1,0)</f>
      </c>
      <c r="O6" s="24">
        <f>IF(N6=1,"Review","On Track")</f>
      </c>
    </row>
    <row r="7" spans="1:15" x14ac:dyDescent="0.25">
      <c r="A7" s="20">
        <f>'Cost Codes'!A7</f>
      </c>
      <c r="B7" s="20">
        <f>IFERROR(INDEX('Cost Codes'!$B$2:$B$15,MATCH($A7,'Cost Codes'!$A$2:$A$15,0)),"(unknown division)")</f>
      </c>
      <c r="C7" s="15">
        <f>IFERROR(INDEX('Cost Codes'!$C$2:$C$15,MATCH($A7,'Cost Codes'!$A$2:$A$15,0)),"(unknown cost code)")</f>
      </c>
      <c r="D7" s="21">
        <f>IFERROR(INDEX('Budget Input'!$C$4:$C$17,MATCH($A7,'Budget Input'!$A$4:$A$17,0)),0)</f>
      </c>
      <c r="E7" s="21">
        <f>SUMIFS('Change Orders'!$E$2:$E$6,'Change Orders'!$B$2:$B$6,$A7,'Change Orders'!$D$2:$D$6,"Approved")</f>
      </c>
      <c r="F7" s="22">
        <f>D7+E7</f>
      </c>
      <c r="G7" s="21">
        <f>IFERROR(INDEX('Committed Cost Input'!$C$4:$C$17,MATCH($A7,'Committed Cost Input'!$A$4:$A$17,0)),0)</f>
      </c>
      <c r="H7" s="21">
        <f>IFERROR(INDEX('Actual Cost Input'!$C$4:$C$17,MATCH($A7,'Actual Cost Input'!$A$4:$A$17,0)),0)</f>
      </c>
      <c r="I7" s="21">
        <f>IF(G7-H7&gt;0,G7-H7,0)+IFERROR(INDEX('Actual Cost Input'!$D$4:$D$17,MATCH($A7,'Actual Cost Input'!$A$4:$A$17,0)),0)</f>
      </c>
      <c r="J7" s="22">
        <f>H7+I7</f>
      </c>
      <c r="K7" s="21">
        <f>F7-J7</f>
      </c>
      <c r="L7" s="23">
        <f>IFERROR(K7/ABS(F7),0)</f>
      </c>
      <c r="M7" s="21">
        <f>IF(K7&lt;0,-K7,0)</f>
      </c>
      <c r="N7" s="20">
        <f>IF(ABS(L7)&gt;0.05,1,0)</f>
      </c>
      <c r="O7" s="24">
        <f>IF(N7=1,"Review","On Track")</f>
      </c>
    </row>
    <row r="8" spans="1:15" x14ac:dyDescent="0.25">
      <c r="A8" s="20">
        <f>'Cost Codes'!A8</f>
      </c>
      <c r="B8" s="20">
        <f>IFERROR(INDEX('Cost Codes'!$B$2:$B$15,MATCH($A8,'Cost Codes'!$A$2:$A$15,0)),"(unknown division)")</f>
      </c>
      <c r="C8" s="15">
        <f>IFERROR(INDEX('Cost Codes'!$C$2:$C$15,MATCH($A8,'Cost Codes'!$A$2:$A$15,0)),"(unknown cost code)")</f>
      </c>
      <c r="D8" s="21">
        <f>IFERROR(INDEX('Budget Input'!$C$4:$C$17,MATCH($A8,'Budget Input'!$A$4:$A$17,0)),0)</f>
      </c>
      <c r="E8" s="21">
        <f>SUMIFS('Change Orders'!$E$2:$E$6,'Change Orders'!$B$2:$B$6,$A8,'Change Orders'!$D$2:$D$6,"Approved")</f>
      </c>
      <c r="F8" s="22">
        <f>D8+E8</f>
      </c>
      <c r="G8" s="21">
        <f>IFERROR(INDEX('Committed Cost Input'!$C$4:$C$17,MATCH($A8,'Committed Cost Input'!$A$4:$A$17,0)),0)</f>
      </c>
      <c r="H8" s="21">
        <f>IFERROR(INDEX('Actual Cost Input'!$C$4:$C$17,MATCH($A8,'Actual Cost Input'!$A$4:$A$17,0)),0)</f>
      </c>
      <c r="I8" s="21">
        <f>IF(G8-H8&gt;0,G8-H8,0)+IFERROR(INDEX('Actual Cost Input'!$D$4:$D$17,MATCH($A8,'Actual Cost Input'!$A$4:$A$17,0)),0)</f>
      </c>
      <c r="J8" s="22">
        <f>H8+I8</f>
      </c>
      <c r="K8" s="21">
        <f>F8-J8</f>
      </c>
      <c r="L8" s="23">
        <f>IFERROR(K8/ABS(F8),0)</f>
      </c>
      <c r="M8" s="21">
        <f>IF(K8&lt;0,-K8,0)</f>
      </c>
      <c r="N8" s="20">
        <f>IF(ABS(L8)&gt;0.05,1,0)</f>
      </c>
      <c r="O8" s="24">
        <f>IF(N8=1,"Review","On Track")</f>
      </c>
    </row>
    <row r="9" spans="1:15" x14ac:dyDescent="0.25">
      <c r="A9" s="20">
        <f>'Cost Codes'!A9</f>
      </c>
      <c r="B9" s="20">
        <f>IFERROR(INDEX('Cost Codes'!$B$2:$B$15,MATCH($A9,'Cost Codes'!$A$2:$A$15,0)),"(unknown division)")</f>
      </c>
      <c r="C9" s="15">
        <f>IFERROR(INDEX('Cost Codes'!$C$2:$C$15,MATCH($A9,'Cost Codes'!$A$2:$A$15,0)),"(unknown cost code)")</f>
      </c>
      <c r="D9" s="21">
        <f>IFERROR(INDEX('Budget Input'!$C$4:$C$17,MATCH($A9,'Budget Input'!$A$4:$A$17,0)),0)</f>
      </c>
      <c r="E9" s="21">
        <f>SUMIFS('Change Orders'!$E$2:$E$6,'Change Orders'!$B$2:$B$6,$A9,'Change Orders'!$D$2:$D$6,"Approved")</f>
      </c>
      <c r="F9" s="22">
        <f>D9+E9</f>
      </c>
      <c r="G9" s="21">
        <f>IFERROR(INDEX('Committed Cost Input'!$C$4:$C$17,MATCH($A9,'Committed Cost Input'!$A$4:$A$17,0)),0)</f>
      </c>
      <c r="H9" s="21">
        <f>IFERROR(INDEX('Actual Cost Input'!$C$4:$C$17,MATCH($A9,'Actual Cost Input'!$A$4:$A$17,0)),0)</f>
      </c>
      <c r="I9" s="21">
        <f>IF(G9-H9&gt;0,G9-H9,0)+IFERROR(INDEX('Actual Cost Input'!$D$4:$D$17,MATCH($A9,'Actual Cost Input'!$A$4:$A$17,0)),0)</f>
      </c>
      <c r="J9" s="22">
        <f>H9+I9</f>
      </c>
      <c r="K9" s="21">
        <f>F9-J9</f>
      </c>
      <c r="L9" s="23">
        <f>IFERROR(K9/ABS(F9),0)</f>
      </c>
      <c r="M9" s="21">
        <f>IF(K9&lt;0,-K9,0)</f>
      </c>
      <c r="N9" s="20">
        <f>IF(ABS(L9)&gt;0.05,1,0)</f>
      </c>
      <c r="O9" s="24">
        <f>IF(N9=1,"Review","On Track")</f>
      </c>
    </row>
    <row r="10" spans="1:15" x14ac:dyDescent="0.25">
      <c r="A10" s="20">
        <f>'Cost Codes'!A10</f>
      </c>
      <c r="B10" s="20">
        <f>IFERROR(INDEX('Cost Codes'!$B$2:$B$15,MATCH($A10,'Cost Codes'!$A$2:$A$15,0)),"(unknown division)")</f>
      </c>
      <c r="C10" s="15">
        <f>IFERROR(INDEX('Cost Codes'!$C$2:$C$15,MATCH($A10,'Cost Codes'!$A$2:$A$15,0)),"(unknown cost code)")</f>
      </c>
      <c r="D10" s="21">
        <f>IFERROR(INDEX('Budget Input'!$C$4:$C$17,MATCH($A10,'Budget Input'!$A$4:$A$17,0)),0)</f>
      </c>
      <c r="E10" s="21">
        <f>SUMIFS('Change Orders'!$E$2:$E$6,'Change Orders'!$B$2:$B$6,$A10,'Change Orders'!$D$2:$D$6,"Approved")</f>
      </c>
      <c r="F10" s="22">
        <f>D10+E10</f>
      </c>
      <c r="G10" s="21">
        <f>IFERROR(INDEX('Committed Cost Input'!$C$4:$C$17,MATCH($A10,'Committed Cost Input'!$A$4:$A$17,0)),0)</f>
      </c>
      <c r="H10" s="21">
        <f>IFERROR(INDEX('Actual Cost Input'!$C$4:$C$17,MATCH($A10,'Actual Cost Input'!$A$4:$A$17,0)),0)</f>
      </c>
      <c r="I10" s="21">
        <f>IF(G10-H10&gt;0,G10-H10,0)+IFERROR(INDEX('Actual Cost Input'!$D$4:$D$17,MATCH($A10,'Actual Cost Input'!$A$4:$A$17,0)),0)</f>
      </c>
      <c r="J10" s="22">
        <f>H10+I10</f>
      </c>
      <c r="K10" s="21">
        <f>F10-J10</f>
      </c>
      <c r="L10" s="23">
        <f>IFERROR(K10/ABS(F10),0)</f>
      </c>
      <c r="M10" s="21">
        <f>IF(K10&lt;0,-K10,0)</f>
      </c>
      <c r="N10" s="20">
        <f>IF(ABS(L10)&gt;0.05,1,0)</f>
      </c>
      <c r="O10" s="24">
        <f>IF(N10=1,"Review","On Track")</f>
      </c>
    </row>
    <row r="11" spans="1:15" x14ac:dyDescent="0.25">
      <c r="A11" s="20">
        <f>'Cost Codes'!A11</f>
      </c>
      <c r="B11" s="20">
        <f>IFERROR(INDEX('Cost Codes'!$B$2:$B$15,MATCH($A11,'Cost Codes'!$A$2:$A$15,0)),"(unknown division)")</f>
      </c>
      <c r="C11" s="15">
        <f>IFERROR(INDEX('Cost Codes'!$C$2:$C$15,MATCH($A11,'Cost Codes'!$A$2:$A$15,0)),"(unknown cost code)")</f>
      </c>
      <c r="D11" s="21">
        <f>IFERROR(INDEX('Budget Input'!$C$4:$C$17,MATCH($A11,'Budget Input'!$A$4:$A$17,0)),0)</f>
      </c>
      <c r="E11" s="21">
        <f>SUMIFS('Change Orders'!$E$2:$E$6,'Change Orders'!$B$2:$B$6,$A11,'Change Orders'!$D$2:$D$6,"Approved")</f>
      </c>
      <c r="F11" s="22">
        <f>D11+E11</f>
      </c>
      <c r="G11" s="21">
        <f>IFERROR(INDEX('Committed Cost Input'!$C$4:$C$17,MATCH($A11,'Committed Cost Input'!$A$4:$A$17,0)),0)</f>
      </c>
      <c r="H11" s="21">
        <f>IFERROR(INDEX('Actual Cost Input'!$C$4:$C$17,MATCH($A11,'Actual Cost Input'!$A$4:$A$17,0)),0)</f>
      </c>
      <c r="I11" s="21">
        <f>IF(G11-H11&gt;0,G11-H11,0)+IFERROR(INDEX('Actual Cost Input'!$D$4:$D$17,MATCH($A11,'Actual Cost Input'!$A$4:$A$17,0)),0)</f>
      </c>
      <c r="J11" s="22">
        <f>H11+I11</f>
      </c>
      <c r="K11" s="21">
        <f>F11-J11</f>
      </c>
      <c r="L11" s="23">
        <f>IFERROR(K11/ABS(F11),0)</f>
      </c>
      <c r="M11" s="21">
        <f>IF(K11&lt;0,-K11,0)</f>
      </c>
      <c r="N11" s="20">
        <f>IF(ABS(L11)&gt;0.05,1,0)</f>
      </c>
      <c r="O11" s="24">
        <f>IF(N11=1,"Review","On Track")</f>
      </c>
    </row>
    <row r="12" spans="1:15" x14ac:dyDescent="0.25">
      <c r="A12" s="20">
        <f>'Cost Codes'!A12</f>
      </c>
      <c r="B12" s="20">
        <f>IFERROR(INDEX('Cost Codes'!$B$2:$B$15,MATCH($A12,'Cost Codes'!$A$2:$A$15,0)),"(unknown division)")</f>
      </c>
      <c r="C12" s="15">
        <f>IFERROR(INDEX('Cost Codes'!$C$2:$C$15,MATCH($A12,'Cost Codes'!$A$2:$A$15,0)),"(unknown cost code)")</f>
      </c>
      <c r="D12" s="21">
        <f>IFERROR(INDEX('Budget Input'!$C$4:$C$17,MATCH($A12,'Budget Input'!$A$4:$A$17,0)),0)</f>
      </c>
      <c r="E12" s="21">
        <f>SUMIFS('Change Orders'!$E$2:$E$6,'Change Orders'!$B$2:$B$6,$A12,'Change Orders'!$D$2:$D$6,"Approved")</f>
      </c>
      <c r="F12" s="22">
        <f>D12+E12</f>
      </c>
      <c r="G12" s="21">
        <f>IFERROR(INDEX('Committed Cost Input'!$C$4:$C$17,MATCH($A12,'Committed Cost Input'!$A$4:$A$17,0)),0)</f>
      </c>
      <c r="H12" s="21">
        <f>IFERROR(INDEX('Actual Cost Input'!$C$4:$C$17,MATCH($A12,'Actual Cost Input'!$A$4:$A$17,0)),0)</f>
      </c>
      <c r="I12" s="21">
        <f>IF(G12-H12&gt;0,G12-H12,0)+IFERROR(INDEX('Actual Cost Input'!$D$4:$D$17,MATCH($A12,'Actual Cost Input'!$A$4:$A$17,0)),0)</f>
      </c>
      <c r="J12" s="22">
        <f>H12+I12</f>
      </c>
      <c r="K12" s="21">
        <f>F12-J12</f>
      </c>
      <c r="L12" s="23">
        <f>IFERROR(K12/ABS(F12),0)</f>
      </c>
      <c r="M12" s="21">
        <f>IF(K12&lt;0,-K12,0)</f>
      </c>
      <c r="N12" s="20">
        <f>IF(ABS(L12)&gt;0.05,1,0)</f>
      </c>
      <c r="O12" s="24">
        <f>IF(N12=1,"Review","On Track")</f>
      </c>
    </row>
    <row r="13" spans="1:15" x14ac:dyDescent="0.25">
      <c r="A13" s="20">
        <f>'Cost Codes'!A13</f>
      </c>
      <c r="B13" s="20">
        <f>IFERROR(INDEX('Cost Codes'!$B$2:$B$15,MATCH($A13,'Cost Codes'!$A$2:$A$15,0)),"(unknown division)")</f>
      </c>
      <c r="C13" s="15">
        <f>IFERROR(INDEX('Cost Codes'!$C$2:$C$15,MATCH($A13,'Cost Codes'!$A$2:$A$15,0)),"(unknown cost code)")</f>
      </c>
      <c r="D13" s="21">
        <f>IFERROR(INDEX('Budget Input'!$C$4:$C$17,MATCH($A13,'Budget Input'!$A$4:$A$17,0)),0)</f>
      </c>
      <c r="E13" s="21">
        <f>SUMIFS('Change Orders'!$E$2:$E$6,'Change Orders'!$B$2:$B$6,$A13,'Change Orders'!$D$2:$D$6,"Approved")</f>
      </c>
      <c r="F13" s="22">
        <f>D13+E13</f>
      </c>
      <c r="G13" s="21">
        <f>IFERROR(INDEX('Committed Cost Input'!$C$4:$C$17,MATCH($A13,'Committed Cost Input'!$A$4:$A$17,0)),0)</f>
      </c>
      <c r="H13" s="21">
        <f>IFERROR(INDEX('Actual Cost Input'!$C$4:$C$17,MATCH($A13,'Actual Cost Input'!$A$4:$A$17,0)),0)</f>
      </c>
      <c r="I13" s="21">
        <f>IF(G13-H13&gt;0,G13-H13,0)+IFERROR(INDEX('Actual Cost Input'!$D$4:$D$17,MATCH($A13,'Actual Cost Input'!$A$4:$A$17,0)),0)</f>
      </c>
      <c r="J13" s="22">
        <f>H13+I13</f>
      </c>
      <c r="K13" s="21">
        <f>F13-J13</f>
      </c>
      <c r="L13" s="23">
        <f>IFERROR(K13/ABS(F13),0)</f>
      </c>
      <c r="M13" s="21">
        <f>IF(K13&lt;0,-K13,0)</f>
      </c>
      <c r="N13" s="20">
        <f>IF(ABS(L13)&gt;0.05,1,0)</f>
      </c>
      <c r="O13" s="24">
        <f>IF(N13=1,"Review","On Track")</f>
      </c>
    </row>
    <row r="14" spans="1:15" x14ac:dyDescent="0.25">
      <c r="A14" s="20">
        <f>'Cost Codes'!A14</f>
      </c>
      <c r="B14" s="20">
        <f>IFERROR(INDEX('Cost Codes'!$B$2:$B$15,MATCH($A14,'Cost Codes'!$A$2:$A$15,0)),"(unknown division)")</f>
      </c>
      <c r="C14" s="15">
        <f>IFERROR(INDEX('Cost Codes'!$C$2:$C$15,MATCH($A14,'Cost Codes'!$A$2:$A$15,0)),"(unknown cost code)")</f>
      </c>
      <c r="D14" s="21">
        <f>IFERROR(INDEX('Budget Input'!$C$4:$C$17,MATCH($A14,'Budget Input'!$A$4:$A$17,0)),0)</f>
      </c>
      <c r="E14" s="21">
        <f>SUMIFS('Change Orders'!$E$2:$E$6,'Change Orders'!$B$2:$B$6,$A14,'Change Orders'!$D$2:$D$6,"Approved")</f>
      </c>
      <c r="F14" s="22">
        <f>D14+E14</f>
      </c>
      <c r="G14" s="21">
        <f>IFERROR(INDEX('Committed Cost Input'!$C$4:$C$17,MATCH($A14,'Committed Cost Input'!$A$4:$A$17,0)),0)</f>
      </c>
      <c r="H14" s="21">
        <f>IFERROR(INDEX('Actual Cost Input'!$C$4:$C$17,MATCH($A14,'Actual Cost Input'!$A$4:$A$17,0)),0)</f>
      </c>
      <c r="I14" s="21">
        <f>IF(G14-H14&gt;0,G14-H14,0)+IFERROR(INDEX('Actual Cost Input'!$D$4:$D$17,MATCH($A14,'Actual Cost Input'!$A$4:$A$17,0)),0)</f>
      </c>
      <c r="J14" s="22">
        <f>H14+I14</f>
      </c>
      <c r="K14" s="21">
        <f>F14-J14</f>
      </c>
      <c r="L14" s="23">
        <f>IFERROR(K14/ABS(F14),0)</f>
      </c>
      <c r="M14" s="21">
        <f>IF(K14&lt;0,-K14,0)</f>
      </c>
      <c r="N14" s="20">
        <f>IF(ABS(L14)&gt;0.05,1,0)</f>
      </c>
      <c r="O14" s="24">
        <f>IF(N14=1,"Review","On Track")</f>
      </c>
    </row>
    <row r="15" spans="1:15" x14ac:dyDescent="0.25">
      <c r="A15" s="20">
        <f>'Cost Codes'!A15</f>
      </c>
      <c r="B15" s="20">
        <f>IFERROR(INDEX('Cost Codes'!$B$2:$B$15,MATCH($A15,'Cost Codes'!$A$2:$A$15,0)),"(unknown division)")</f>
      </c>
      <c r="C15" s="15">
        <f>IFERROR(INDEX('Cost Codes'!$C$2:$C$15,MATCH($A15,'Cost Codes'!$A$2:$A$15,0)),"(unknown cost code)")</f>
      </c>
      <c r="D15" s="21">
        <f>IFERROR(INDEX('Budget Input'!$C$4:$C$17,MATCH($A15,'Budget Input'!$A$4:$A$17,0)),0)</f>
      </c>
      <c r="E15" s="21">
        <f>SUMIFS('Change Orders'!$E$2:$E$6,'Change Orders'!$B$2:$B$6,$A15,'Change Orders'!$D$2:$D$6,"Approved")</f>
      </c>
      <c r="F15" s="22">
        <f>D15+E15</f>
      </c>
      <c r="G15" s="21">
        <f>IFERROR(INDEX('Committed Cost Input'!$C$4:$C$17,MATCH($A15,'Committed Cost Input'!$A$4:$A$17,0)),0)</f>
      </c>
      <c r="H15" s="21">
        <f>IFERROR(INDEX('Actual Cost Input'!$C$4:$C$17,MATCH($A15,'Actual Cost Input'!$A$4:$A$17,0)),0)</f>
      </c>
      <c r="I15" s="21">
        <f>IF(G15-H15&gt;0,G15-H15,0)+IFERROR(INDEX('Actual Cost Input'!$D$4:$D$17,MATCH($A15,'Actual Cost Input'!$A$4:$A$17,0)),0)</f>
      </c>
      <c r="J15" s="22">
        <f>H15+I15</f>
      </c>
      <c r="K15" s="21">
        <f>F15-J15</f>
      </c>
      <c r="L15" s="23">
        <f>IFERROR(K15/ABS(F15),0)</f>
      </c>
      <c r="M15" s="21">
        <f>IF(K15&lt;0,-K15,0)</f>
      </c>
      <c r="N15" s="20">
        <f>IF(ABS(L15)&gt;0.05,1,0)</f>
      </c>
      <c r="O15" s="24">
        <f>IF(N15=1,"Review","On Track")</f>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howGridLines="0"/>
  </sheetViews>
  <sheetFormatPr defaultRowHeight="15" outlineLevelRow="0" outlineLevelCol="0" x14ac:dyDescent="55"/>
  <cols>
    <col min="1" max="1" width="30" customWidth="1"/>
    <col min="2" max="2" width="14" customWidth="1"/>
    <col min="3" max="3" width="30" customWidth="1"/>
    <col min="4" max="4" width="16" customWidth="1"/>
  </cols>
  <sheetData>
    <row r="1" spans="1:4" x14ac:dyDescent="0.25">
      <c r="A1" s="1" t="s">
        <v>0</v>
      </c>
      <c r="B1" s="1"/>
      <c r="C1" s="1"/>
      <c r="D1" s="1"/>
    </row>
    <row r="2" spans="1:3" x14ac:dyDescent="0.25">
      <c r="A2" s="2"/>
      <c r="C2" s="2"/>
    </row>
    <row r="3" spans="1:3" x14ac:dyDescent="0.25">
      <c r="A3" s="5" t="s">
        <v>123</v>
      </c>
      <c r="B3" s="25" t="s">
        <v>63</v>
      </c>
      <c r="C3" s="2"/>
    </row>
    <row r="4" spans="1:3" x14ac:dyDescent="0.25">
      <c r="A4" s="2"/>
      <c r="C4" s="2"/>
    </row>
    <row r="5" spans="1:4" x14ac:dyDescent="0.25">
      <c r="A5" s="3" t="s">
        <v>124</v>
      </c>
      <c r="B5" s="3"/>
      <c r="C5" s="3"/>
      <c r="D5" s="3"/>
    </row>
    <row r="6" spans="1:4" x14ac:dyDescent="0.25">
      <c r="A6" s="2" t="s">
        <v>90</v>
      </c>
      <c r="B6" s="2"/>
      <c r="C6" s="2"/>
      <c r="D6" s="26">
        <f>SUMIF('Budget vs Committed vs Actual'!$B$2:$B$15,$B$3,'Budget vs Committed vs Actual'!$D$2:$D$15)</f>
      </c>
    </row>
    <row r="7" spans="1:4" x14ac:dyDescent="0.25">
      <c r="A7" s="2" t="s">
        <v>125</v>
      </c>
      <c r="B7" s="2"/>
      <c r="C7" s="2"/>
      <c r="D7" s="26">
        <f>SUMIF('Budget vs Committed vs Actual'!$B$2:$B$15,$B$3,'Budget vs Committed vs Actual'!$E$2:$E$15)</f>
      </c>
    </row>
    <row r="8" spans="1:4" x14ac:dyDescent="0.25">
      <c r="A8" s="2" t="s">
        <v>114</v>
      </c>
      <c r="B8" s="2"/>
      <c r="C8" s="2"/>
      <c r="D8" s="26">
        <f>SUMIF('Budget vs Committed vs Actual'!$B$2:$B$15,$B$3,'Budget vs Committed vs Actual'!$F$2:$F$15)</f>
      </c>
    </row>
    <row r="9" spans="1:4" x14ac:dyDescent="0.25">
      <c r="A9" s="2" t="s">
        <v>92</v>
      </c>
      <c r="B9" s="2"/>
      <c r="C9" s="2"/>
      <c r="D9" s="26">
        <f>SUMIF('Budget vs Committed vs Actual'!$B$2:$B$15,$B$3,'Budget vs Committed vs Actual'!$G$2:$G$15)</f>
      </c>
    </row>
    <row r="10" spans="1:4" x14ac:dyDescent="0.25">
      <c r="A10" s="2" t="s">
        <v>94</v>
      </c>
      <c r="B10" s="2"/>
      <c r="C10" s="2"/>
      <c r="D10" s="26">
        <f>SUMIF('Budget vs Committed vs Actual'!$B$2:$B$15,$B$3,'Budget vs Committed vs Actual'!$H$2:$H$15)</f>
      </c>
    </row>
    <row r="11" spans="1:4" x14ac:dyDescent="0.25">
      <c r="A11" s="2" t="s">
        <v>117</v>
      </c>
      <c r="B11" s="2"/>
      <c r="C11" s="2"/>
      <c r="D11" s="26">
        <f>SUMIF('Budget vs Committed vs Actual'!$B$2:$B$15,$B$3,'Budget vs Committed vs Actual'!$I$2:$I$15)</f>
      </c>
    </row>
    <row r="12" spans="1:4" x14ac:dyDescent="0.25">
      <c r="A12" s="2" t="s">
        <v>118</v>
      </c>
      <c r="B12" s="2"/>
      <c r="C12" s="2"/>
      <c r="D12" s="26">
        <f>SUMIF('Budget vs Committed vs Actual'!$B$2:$B$15,$B$3,'Budget vs Committed vs Actual'!$J$2:$J$15)</f>
      </c>
    </row>
    <row r="13" spans="1:4" x14ac:dyDescent="0.25">
      <c r="A13" s="2" t="s">
        <v>126</v>
      </c>
      <c r="B13" s="2"/>
      <c r="C13" s="2"/>
      <c r="D13" s="27">
        <f>D8-D12</f>
      </c>
    </row>
    <row r="14" spans="1:4" x14ac:dyDescent="0.25">
      <c r="A14" s="2" t="s">
        <v>120</v>
      </c>
      <c r="B14" s="2"/>
      <c r="C14" s="2"/>
      <c r="D14" s="28">
        <f>IFERROR(D13/ABS(D8),0)</f>
      </c>
    </row>
    <row r="15" spans="1:3" x14ac:dyDescent="0.25">
      <c r="A15" s="2"/>
      <c r="C15" s="2"/>
    </row>
    <row r="16" spans="1:4" x14ac:dyDescent="0.25">
      <c r="A16" s="3" t="s">
        <v>127</v>
      </c>
      <c r="B16" s="3"/>
      <c r="C16" s="3"/>
      <c r="D16" s="3"/>
    </row>
    <row r="17" spans="1:4" x14ac:dyDescent="0.25">
      <c r="A17" s="2" t="s">
        <v>128</v>
      </c>
      <c r="B17" s="2"/>
      <c r="C17" s="2"/>
      <c r="D17" s="26">
        <f>SUM('Budget vs Committed vs Actual'!$D$2:$D$15)</f>
      </c>
    </row>
    <row r="18" spans="1:4" x14ac:dyDescent="0.25">
      <c r="A18" s="2" t="s">
        <v>129</v>
      </c>
      <c r="B18" s="2"/>
      <c r="C18" s="2"/>
      <c r="D18" s="26">
        <f>SUM('Budget vs Committed vs Actual'!$E$2:$E$15)</f>
      </c>
    </row>
    <row r="19" spans="1:4" x14ac:dyDescent="0.25">
      <c r="A19" s="2" t="s">
        <v>130</v>
      </c>
      <c r="B19" s="2"/>
      <c r="C19" s="2"/>
      <c r="D19" s="26">
        <f>SUM('Budget vs Committed vs Actual'!$F$2:$F$15)</f>
      </c>
    </row>
    <row r="20" spans="1:4" x14ac:dyDescent="0.25">
      <c r="A20" s="2" t="s">
        <v>131</v>
      </c>
      <c r="B20" s="2"/>
      <c r="C20" s="2"/>
      <c r="D20" s="26">
        <f>SUM('Budget vs Committed vs Actual'!$G$2:$G$15)</f>
      </c>
    </row>
    <row r="21" spans="1:4" x14ac:dyDescent="0.25">
      <c r="A21" s="2" t="s">
        <v>132</v>
      </c>
      <c r="B21" s="2"/>
      <c r="C21" s="2"/>
      <c r="D21" s="26">
        <f>SUM('Budget vs Committed vs Actual'!$H$2:$H$15)</f>
      </c>
    </row>
    <row r="22" spans="1:4" x14ac:dyDescent="0.25">
      <c r="A22" s="2" t="s">
        <v>133</v>
      </c>
      <c r="B22" s="2"/>
      <c r="C22" s="2"/>
      <c r="D22" s="26">
        <f>SUM('Budget vs Committed vs Actual'!$I$2:$I$15)</f>
      </c>
    </row>
    <row r="23" spans="1:4" x14ac:dyDescent="0.25">
      <c r="A23" s="2" t="s">
        <v>134</v>
      </c>
      <c r="B23" s="2"/>
      <c r="C23" s="2"/>
      <c r="D23" s="26">
        <f>SUM('Budget vs Committed vs Actual'!$J$2:$J$15)</f>
      </c>
    </row>
    <row r="24" spans="1:4" x14ac:dyDescent="0.25">
      <c r="A24" s="2" t="s">
        <v>135</v>
      </c>
      <c r="B24" s="2"/>
      <c r="C24" s="2"/>
      <c r="D24" s="27">
        <f>D23-D19</f>
      </c>
    </row>
    <row r="25" spans="1:4" x14ac:dyDescent="0.25">
      <c r="A25" s="2" t="s">
        <v>136</v>
      </c>
      <c r="B25" s="2"/>
      <c r="C25" s="2"/>
      <c r="D25" s="28">
        <f>IFERROR(D24/ABS(D19),0)</f>
      </c>
    </row>
    <row r="26" spans="1:3" x14ac:dyDescent="0.25">
      <c r="A26" s="2"/>
      <c r="C26" s="2"/>
    </row>
    <row r="27" spans="1:4" x14ac:dyDescent="0.25">
      <c r="A27" s="3" t="s">
        <v>137</v>
      </c>
      <c r="B27" s="3"/>
      <c r="C27" s="3"/>
      <c r="D27" s="3"/>
    </row>
    <row r="28" spans="1:4" x14ac:dyDescent="0.25">
      <c r="A28" s="2" t="s">
        <v>138</v>
      </c>
      <c r="B28" s="2"/>
      <c r="C28" s="2"/>
      <c r="D28" s="29">
        <f>SUM('Budget vs Committed vs Actual'!$N$2:$N$15)</f>
      </c>
    </row>
    <row r="29" spans="1:4" x14ac:dyDescent="0.25">
      <c r="A29" s="2" t="s">
        <v>139</v>
      </c>
      <c r="B29" s="2"/>
      <c r="C29" s="2"/>
      <c r="D29" s="30">
        <f>SUMIF('Change Orders'!$D$2:$D$6,"Rejected",'Change Orders'!$E$2:$E$6)</f>
      </c>
    </row>
    <row r="30" spans="1:4" x14ac:dyDescent="0.25">
      <c r="A30" s="2" t="s">
        <v>140</v>
      </c>
      <c r="B30" s="2"/>
      <c r="C30" s="2"/>
      <c r="D30" s="30">
        <f>SUMIF('Change Orders'!$D$2:$D$6,"Pending",'Change Orders'!$E$2:$E$6)</f>
      </c>
    </row>
    <row r="31" spans="1:3" x14ac:dyDescent="0.25">
      <c r="A31" s="2"/>
      <c r="C31" s="2"/>
    </row>
    <row r="32" spans="1:4" x14ac:dyDescent="0.25">
      <c r="A32" s="3" t="s">
        <v>141</v>
      </c>
      <c r="B32" s="3"/>
      <c r="C32" s="3"/>
      <c r="D32" s="3"/>
    </row>
    <row r="33" ht="30" customHeight="1" spans="1:4" x14ac:dyDescent="0.25">
      <c r="A33" s="11" t="s">
        <v>142</v>
      </c>
      <c r="B33" s="11" t="s">
        <v>37</v>
      </c>
      <c r="C33" s="11" t="s">
        <v>39</v>
      </c>
      <c r="D33" s="11" t="s">
        <v>121</v>
      </c>
    </row>
    <row r="34" ht="28" customHeight="1" spans="1:4" x14ac:dyDescent="0.25">
      <c r="A34" s="31">
        <v>1</v>
      </c>
      <c r="B34" s="32">
        <f>IFERROR(INDEX('Budget vs Committed vs Actual'!$A$2:$A$15,MATCH(D34,'Budget vs Committed vs Actual'!$M$2:$M$15,0)),"—")</f>
      </c>
      <c r="C34" s="33">
        <f>IFERROR(INDEX('Budget vs Committed vs Actual'!$C$2:$C$15,MATCH(D34,'Budget vs Committed vs Actual'!$M$2:$M$15,0)),"—")</f>
      </c>
      <c r="D34" s="30">
        <f>LARGE('Budget vs Committed vs Actual'!$M$2:$M$15,1)</f>
      </c>
    </row>
    <row r="35" ht="28" customHeight="1" spans="1:4" x14ac:dyDescent="0.25">
      <c r="A35" s="31">
        <v>2</v>
      </c>
      <c r="B35" s="32">
        <f>IFERROR(INDEX('Budget vs Committed vs Actual'!$A$2:$A$15,MATCH(D35,'Budget vs Committed vs Actual'!$M$2:$M$15,0)),"—")</f>
      </c>
      <c r="C35" s="33">
        <f>IFERROR(INDEX('Budget vs Committed vs Actual'!$C$2:$C$15,MATCH(D35,'Budget vs Committed vs Actual'!$M$2:$M$15,0)),"—")</f>
      </c>
      <c r="D35" s="30">
        <f>LARGE('Budget vs Committed vs Actual'!$M$2:$M$15,2)</f>
      </c>
    </row>
    <row r="36" ht="28" customHeight="1" spans="1:4" x14ac:dyDescent="0.25">
      <c r="A36" s="31">
        <v>3</v>
      </c>
      <c r="B36" s="32">
        <f>IFERROR(INDEX('Budget vs Committed vs Actual'!$A$2:$A$15,MATCH(D36,'Budget vs Committed vs Actual'!$M$2:$M$15,0)),"—")</f>
      </c>
      <c r="C36" s="33">
        <f>IFERROR(INDEX('Budget vs Committed vs Actual'!$C$2:$C$15,MATCH(D36,'Budget vs Committed vs Actual'!$M$2:$M$15,0)),"—")</f>
      </c>
      <c r="D36" s="30">
        <f>LARGE('Budget vs Committed vs Actual'!$M$2:$M$15,3)</f>
      </c>
    </row>
    <row r="37" spans="1:3" x14ac:dyDescent="0.25">
      <c r="A37" s="2"/>
      <c r="C37" s="2"/>
    </row>
    <row r="38" ht="30" customHeight="1" spans="1:4" x14ac:dyDescent="0.25">
      <c r="A38" s="34" t="s">
        <v>36</v>
      </c>
      <c r="B38" s="34"/>
      <c r="C38" s="34"/>
      <c r="D38" s="34"/>
    </row>
  </sheetData>
  <mergeCells count="27">
    <mergeCell ref="A1:D1"/>
    <mergeCell ref="A5:D5"/>
    <mergeCell ref="A6:C6"/>
    <mergeCell ref="A7:C7"/>
    <mergeCell ref="A8:C8"/>
    <mergeCell ref="A9:C9"/>
    <mergeCell ref="A10:C10"/>
    <mergeCell ref="A11:C11"/>
    <mergeCell ref="A12:C12"/>
    <mergeCell ref="A13:C13"/>
    <mergeCell ref="A14:C14"/>
    <mergeCell ref="A16:D16"/>
    <mergeCell ref="A17:C17"/>
    <mergeCell ref="A18:C18"/>
    <mergeCell ref="A19:C19"/>
    <mergeCell ref="A20:C20"/>
    <mergeCell ref="A21:C21"/>
    <mergeCell ref="A22:C22"/>
    <mergeCell ref="A23:C23"/>
    <mergeCell ref="A24:C24"/>
    <mergeCell ref="A25:C25"/>
    <mergeCell ref="A27:D27"/>
    <mergeCell ref="A28:C28"/>
    <mergeCell ref="A29:C29"/>
    <mergeCell ref="A30:C30"/>
    <mergeCell ref="A32:D32"/>
    <mergeCell ref="A38:D38"/>
  </mergeCells>
  <dataValidations count="1">
    <dataValidation type="list" showErrorMessage="1" errorTitle="Invalid division" error="Choose one of: Sitework, Concrete, Framing, MEP, Finishes, General Conditions" sqref="B3">
      <formula1>"Sitework,Concrete,Framing,MEP,Finishes,General Conditions"</formula1>
    </dataValidation>
  </dataValidations>
  <hyperlinks>
    <hyperlink ref="A38"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Cost Codes</vt:lpstr>
      <vt:lpstr>Budget Input</vt:lpstr>
      <vt:lpstr>Committed Cost Input</vt:lpstr>
      <vt:lpstr>Actual Cost Input</vt:lpstr>
      <vt:lpstr>Change Orders</vt:lpstr>
      <vt:lpstr>Budget vs Committed vs Actual</vt:lpstr>
      <vt:lpstr>Dashboard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2026-07-26T06:02:49Z</dcterms:created>
  <dcterms:modified xsi:type="dcterms:W3CDTF">2026-07-26T06:02:49Z</dcterms:modified>
</cp:coreProperties>
</file>