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Debts" state="visible" r:id="rId5"/>
    <sheet sheetId="3" name="Payoff Plan" state="visible" r:id="rId6"/>
    <sheet sheetId="4" name="Schedule" state="visible" r:id="rId7"/>
    <sheet sheetId="5" name="Dashboard" state="visible" r:id="rId8"/>
  </sheets>
  <calcPr calcId="171027"/>
</workbook>
</file>

<file path=xl/sharedStrings.xml><?xml version="1.0" encoding="utf-8"?>
<sst xmlns="http://schemas.openxmlformats.org/spreadsheetml/2006/main" count="103" uniqueCount="88">
  <si>
    <t>Debt Snowball Spreadsheet</t>
  </si>
  <si>
    <t>Purpose</t>
  </si>
  <si>
    <t>This workbook helps you pay off several debts in a deliberate order. List each debt with its balance, APR, and minimum payment, choose Snowball (smallest balance first) or Avalanche (highest APR first), and add any extra money you can put toward debt each month. The workbook pays every minimum, sends the extra to the first debt in line, and rolls each paid-off debt's payment into the next one. It projects 120 months and shows when each debt is paid off, how much interest you pay, and your debt-free month. Replace the synthetic sample debts with your own; everything else recalculates.</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</si>
  <si>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</si>
  <si>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debts shown are synthetic and for illustration only.</t>
  </si>
  <si>
    <t>What’s in this workbook</t>
  </si>
  <si>
    <t>Debts</t>
  </si>
  <si>
    <t>Your inputs: payoff method, extra monthly payment, first payment month, and up to eight debts with name, current balance, APR, and minimum payment. The Payoff Order column ranks each debt for the method you picked.</t>
  </si>
  <si>
    <t>Payoff Plan</t>
  </si>
  <si>
    <t>Calculated. Lists your debts in payoff order and shows each one's payoff month, payoff date, total interest, and total paid.</t>
  </si>
  <si>
    <t>Schedule</t>
  </si>
  <si>
    <t>Calculated month-by-month ledger for 120 months. For each debt and month it shows the opening balance, interest, minimum paid, extra paid, and closing balance.</t>
  </si>
  <si>
    <t>Dashboard</t>
  </si>
  <si>
    <t>The one-page output: total debt, monthly budget, months to debt-free, debt-free month, total interest, payoff order, and the balance left at months 6, 12, 24, and 36.</t>
  </si>
  <si>
    <t>How to use this workbook</t>
  </si>
  <si>
    <t>1. Open Debts and replace the sample debts with your own. Enter the current balance, the APR as a percentage, and the minimum monthly payment for each one. Leave unused rows blank.</t>
  </si>
  <si>
    <t>2. Pick Snowball or Avalanche in the Payoff method cell. Snowball attacks the smallest balance first; Avalanche attacks the highest APR first.</t>
  </si>
  <si>
    <t>3. Enter your Extra monthly payment: the amount you can pay above the combined minimums. Set the First payment month to the month your plan starts.</t>
  </si>
  <si>
    <t>4. Open Payoff Plan to see the order the workbook chose and when each debt is gone. Open Schedule if you want to audit any month.</t>
  </si>
  <si>
    <t>5. Check Dashboard for your debt-free month and total interest. Change the method or the extra payment on Debts and watch the dashboard update.</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</si>
  <si>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</si>
  <si>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</si>
  <si>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</si>
  <si>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</si>
  <si>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</si>
  <si>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</si>
  <si>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SUM, SUMIF, SUMIFS, COUNTIF, COUNTIFS, IF, IFERROR, ISNUMBER, INDEX, MATCH, MIN, MAX, ROUND, DATE, YEAR, MONTH, TEXT, and arithmetic. The method dropdown and input validation carry over during import.</t>
  </si>
  <si>
    <t>Limitations</t>
  </si>
  <si>
    <t>This template is a planning spreadsheet, not financial advice and not a connection to your accounts. It assumes a fixed monthly payment budget (all minimums plus your extra payment), interest charged monthly at APR divided by 12 on the opening balance, and no new charges or fee changes. It holds eight debts and projects 120 months. If a minimum payment is lower than a debt's monthly interest, that balance will not shrink on minimums alone and Payoff Plan will flag it. Rounding to the cent each month can make your lender's final payment differ by a few cents.</t>
  </si>
  <si>
    <t>★ Free template from Excel.TV — get more free Excel &amp; Google Sheets templates →</t>
  </si>
  <si>
    <t>Enter your debts in the blue cells. Payoff Order and the monthly budget are calculated. Leave unused debt rows blank.</t>
  </si>
  <si>
    <t>Payoff method</t>
  </si>
  <si>
    <t>Snowball</t>
  </si>
  <si>
    <t>Extra monthly payment</t>
  </si>
  <si>
    <t>First payment month</t>
  </si>
  <si>
    <t>Total monthly budget</t>
  </si>
  <si>
    <t>All minimum payments plus the extra payment. It stays the same every month.</t>
  </si>
  <si>
    <t>Debt Name</t>
  </si>
  <si>
    <t>Current Balance</t>
  </si>
  <si>
    <t>APR</t>
  </si>
  <si>
    <t>Minimum Payment</t>
  </si>
  <si>
    <t>Payoff Order</t>
  </si>
  <si>
    <t>Furniture Store Plan</t>
  </si>
  <si>
    <t>Store Credit Card</t>
  </si>
  <si>
    <t>Credit Card A</t>
  </si>
  <si>
    <t>Personal Loan</t>
  </si>
  <si>
    <t>Car Loan</t>
  </si>
  <si>
    <t>Student Loan</t>
  </si>
  <si>
    <t>Your debts in the order the workbook pays them off. Everything on this sheet is calculated from Debts and Schedule.</t>
  </si>
  <si>
    <t>Priority</t>
  </si>
  <si>
    <t>Debt</t>
  </si>
  <si>
    <t>Starting Balance</t>
  </si>
  <si>
    <t>Payoff Month</t>
  </si>
  <si>
    <t>Payoff Date</t>
  </si>
  <si>
    <t>Total Interest</t>
  </si>
  <si>
    <t>Total Paid</t>
  </si>
  <si>
    <t>Status</t>
  </si>
  <si>
    <t>One block of 8 rows per month, one row per debt in payoff order. Each month: pay every minimum, then send the leftover budget to the first debt that still has a balance. Closing Balance becomes next month's Opening Balance.</t>
  </si>
  <si>
    <t>Month</t>
  </si>
  <si>
    <t>Month Date</t>
  </si>
  <si>
    <t>Opening Balance</t>
  </si>
  <si>
    <t>Interest</t>
  </si>
  <si>
    <t>Minimum Paid</t>
  </si>
  <si>
    <t>Extra Available</t>
  </si>
  <si>
    <t>Extra Paid</t>
  </si>
  <si>
    <t>Closing Balance</t>
  </si>
  <si>
    <t>Debt payoff summary</t>
  </si>
  <si>
    <t>Metric</t>
  </si>
  <si>
    <t>Result</t>
  </si>
  <si>
    <t>How it is calculated</t>
  </si>
  <si>
    <t>Chosen on Debts: Snowball is smallest balance first, Avalanche is highest APR first.</t>
  </si>
  <si>
    <t>Total debt today</t>
  </si>
  <si>
    <t>Sum of the current balances on Debts.</t>
  </si>
  <si>
    <t>Monthly payment budget</t>
  </si>
  <si>
    <t>All minimums plus the extra monthly payment.</t>
  </si>
  <si>
    <t>Months to debt-free</t>
  </si>
  <si>
    <t>The payoff month of the last debt to clear.</t>
  </si>
  <si>
    <t>Debt-free month</t>
  </si>
  <si>
    <t>First payment month plus the months to debt-free.</t>
  </si>
  <si>
    <t>Total interest paid</t>
  </si>
  <si>
    <t>Interest charged across every debt over the whole plan.</t>
  </si>
  <si>
    <t>Total paid</t>
  </si>
  <si>
    <t>Balances plus interest: every dollar that leaves your account.</t>
  </si>
  <si>
    <t>Payoff order</t>
  </si>
  <si>
    <t>Interest Paid</t>
  </si>
  <si>
    <t>Balance still owed</t>
  </si>
  <si>
    <t>After month</t>
  </si>
  <si>
    <t>Total Balance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</si>
</sst>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mmm yyyy"/>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6">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0" fillId="2" borderId="1" xfId="0" applyFill="1" applyBorder="1" applyAlignment="1">
      <alignment horizontal="left" vertical="center"/>
    </xf>
    <xf numFmtId="164" fontId="0" fillId="2" borderId="1" xfId="0" applyNumberFormat="1" applyFill="1" applyBorder="1" applyAlignment="1">
      <alignment horizontal="right" vertical="center"/>
    </xf>
    <xf numFmtId="10" fontId="0" fillId="2" borderId="1" xfId="0" applyNumberFormat="1" applyFill="1" applyBorder="1" applyAlignment="1">
      <alignment horizontal="right" vertical="center"/>
    </xf>
    <xf numFmtId="3" fontId="0" fillId="3" borderId="1" xfId="0" applyNumberFormat="1" applyFill="1" applyBorder="1" applyAlignment="1">
      <alignment horizontal="center" vertical="center"/>
    </xf>
    <xf numFmtId="0" fontId="0" fillId="3" borderId="1" xfId="0" applyFill="1" applyBorder="1" applyAlignment="1">
      <alignment horizontal="left" vertical="center"/>
    </xf>
    <xf numFmtId="164" fontId="0" fillId="3" borderId="1" xfId="0" applyNumberFormat="1" applyFill="1" applyBorder="1" applyAlignment="1">
      <alignment horizontal="center" vertical="center"/>
    </xf>
    <xf numFmtId="10" fontId="0" fillId="3" borderId="1" xfId="0" applyNumberFormat="1" applyFill="1" applyBorder="1" applyAlignment="1">
      <alignment horizontal="center" vertical="center"/>
    </xf>
    <xf numFmtId="0" fontId="0" fillId="3" borderId="1" xfId="0" applyFill="1" applyBorder="1" applyAlignment="1">
      <alignment horizontal="center" vertical="center"/>
    </xf>
    <xf numFmtId="165" fontId="0" fillId="3" borderId="1" xfId="0" applyNumberFormat="1" applyFill="1" applyBorder="1" applyAlignment="1">
      <alignment horizontal="center" vertical="center"/>
    </xf>
    <xf numFmtId="164" fontId="0" fillId="3" borderId="1" xfId="0" applyNumberFormat="1" applyFill="1" applyBorder="1" applyAlignment="1">
      <alignment horizontal="right" vertical="center"/>
    </xf>
    <xf numFmtId="0" fontId="4" fillId="4"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3" fontId="0" fillId="3" borderId="1" xfId="0" applyNumberFormat="1" applyFill="1" applyBorder="1" applyAlignment="1">
      <alignment horizontal="center" vertical="center" wrapText="1"/>
    </xf>
    <xf numFmtId="0" fontId="0" fillId="3" borderId="1" xfId="0" applyFill="1" applyBorder="1" applyAlignment="1">
      <alignment horizontal="left" vertical="center" wrapText="1"/>
    </xf>
    <xf numFmtId="0" fontId="0" fillId="0" borderId="0" xfId="0" applyAlignment="1">
      <alignment horizontal="center" vertical="top" wrapText="1"/>
    </xf>
    <xf numFmtId="164" fontId="0" fillId="4" borderId="1" xfId="0" applyNumberFormat="1" applyFill="1" applyBorder="1" applyAlignment="1">
      <alignment horizontal="center" vertical="center" wrapText="1"/>
    </xf>
    <xf numFmtId="0" fontId="7"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debt-snowball-spreadshee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debt-snowball-spreadshe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60"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75"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8" topLeftCell="A9" activePane="bottomLeft" state="frozen"/>
      <selection pane="bottomLeft"/>
    </sheetView>
  </sheetViews>
  <sheetFormatPr defaultRowHeight="15" outlineLevelRow="0" outlineLevelCol="0" x14ac:dyDescent="55"/>
  <cols>
    <col min="1" max="1" width="28" customWidth="1"/>
    <col min="2" max="2" width="18" customWidth="1"/>
    <col min="3" max="3" width="12" customWidth="1"/>
    <col min="4" max="4" width="18" customWidth="1"/>
    <col min="5" max="5" width="14" customWidth="1"/>
  </cols>
  <sheetData>
    <row r="1" ht="30" customHeight="1" spans="1:5" x14ac:dyDescent="0.25">
      <c r="A1" s="2" t="s">
        <v>30</v>
      </c>
      <c r="B1" s="2"/>
      <c r="C1" s="2"/>
      <c r="D1" s="2"/>
      <c r="E1" s="2"/>
    </row>
    <row r="3" spans="1:2" x14ac:dyDescent="0.25">
      <c r="A3" s="11" t="s">
        <v>31</v>
      </c>
      <c r="B3" s="12" t="s">
        <v>32</v>
      </c>
    </row>
    <row r="4" spans="1:2" x14ac:dyDescent="0.25">
      <c r="A4" s="11" t="s">
        <v>33</v>
      </c>
      <c r="B4" s="13">
        <v>200</v>
      </c>
    </row>
    <row r="5" spans="1:2" x14ac:dyDescent="0.25">
      <c r="A5" s="11" t="s">
        <v>34</v>
      </c>
      <c r="B5" s="14">
        <v>46327</v>
      </c>
    </row>
    <row r="6" spans="1:5" x14ac:dyDescent="0.25">
      <c r="A6" s="11" t="s">
        <v>35</v>
      </c>
      <c r="B6" s="15">
        <f>SUM($D$9:$D$16)+$B$4</f>
      </c>
      <c r="C6" s="7" t="s">
        <v>36</v>
      </c>
      <c r="D6" s="7"/>
      <c r="E6" s="7"/>
    </row>
    <row r="8" ht="30" customHeight="1" spans="1:5" x14ac:dyDescent="0.25">
      <c r="A8" s="16" t="s">
        <v>37</v>
      </c>
      <c r="B8" s="16" t="s">
        <v>38</v>
      </c>
      <c r="C8" s="16" t="s">
        <v>39</v>
      </c>
      <c r="D8" s="16" t="s">
        <v>40</v>
      </c>
      <c r="E8" s="16" t="s">
        <v>41</v>
      </c>
    </row>
    <row r="9" spans="1:5" x14ac:dyDescent="0.25">
      <c r="A9" s="17" t="s">
        <v>42</v>
      </c>
      <c r="B9" s="18">
        <v>1000</v>
      </c>
      <c r="C9" s="19">
        <v>0</v>
      </c>
      <c r="D9" s="18">
        <v>50</v>
      </c>
      <c r="E9" s="20">
        <f>IF($B9="","-",IF($B$3="Avalanche",COUNTIFS($B$9:$B$16,"&lt;&gt;",$C$9:$C$16,"&gt;"&amp;($C9+0))+COUNTIFS($B$9:$B9,"&lt;&gt;",$C$9:$C9,($C9+0))+IF(($C9+0)=0,COUNTIFS($B$9:$B9,"&lt;&gt;",$C$9:$C9,""),0),COUNTIF($B$9:$B$16,"&lt;"&amp;$B9)+COUNTIF($B$9:$B9,$B9)))</f>
      </c>
    </row>
    <row r="10" spans="1:5" x14ac:dyDescent="0.25">
      <c r="A10" s="17" t="s">
        <v>43</v>
      </c>
      <c r="B10" s="18">
        <v>2400</v>
      </c>
      <c r="C10" s="19">
        <v>0.22</v>
      </c>
      <c r="D10" s="18">
        <v>60</v>
      </c>
      <c r="E10" s="20">
        <f>IF($B10="","-",IF($B$3="Avalanche",COUNTIFS($B$9:$B$16,"&lt;&gt;",$C$9:$C$16,"&gt;"&amp;($C10+0))+COUNTIFS($B$9:$B10,"&lt;&gt;",$C$9:$C10,($C10+0))+IF(($C10+0)=0,COUNTIFS($B$9:$B10,"&lt;&gt;",$C$9:$C10,""),0),COUNTIF($B$9:$B$16,"&lt;"&amp;$B10)+COUNTIF($B$9:$B10,$B10)))</f>
      </c>
    </row>
    <row r="11" spans="1:5" x14ac:dyDescent="0.25">
      <c r="A11" s="17" t="s">
        <v>44</v>
      </c>
      <c r="B11" s="18">
        <v>5000</v>
      </c>
      <c r="C11" s="19">
        <v>0.18</v>
      </c>
      <c r="D11" s="18">
        <v>150</v>
      </c>
      <c r="E11" s="20">
        <f>IF($B11="","-",IF($B$3="Avalanche",COUNTIFS($B$9:$B$16,"&lt;&gt;",$C$9:$C$16,"&gt;"&amp;($C11+0))+COUNTIFS($B$9:$B11,"&lt;&gt;",$C$9:$C11,($C11+0))+IF(($C11+0)=0,COUNTIFS($B$9:$B11,"&lt;&gt;",$C$9:$C11,""),0),COUNTIF($B$9:$B$16,"&lt;"&amp;$B11)+COUNTIF($B$9:$B11,$B11)))</f>
      </c>
    </row>
    <row r="12" spans="1:5" x14ac:dyDescent="0.25">
      <c r="A12" s="17" t="s">
        <v>45</v>
      </c>
      <c r="B12" s="18">
        <v>7200</v>
      </c>
      <c r="C12" s="19">
        <v>0.115</v>
      </c>
      <c r="D12" s="18">
        <v>210</v>
      </c>
      <c r="E12" s="20">
        <f>IF($B12="","-",IF($B$3="Avalanche",COUNTIFS($B$9:$B$16,"&lt;&gt;",$C$9:$C$16,"&gt;"&amp;($C12+0))+COUNTIFS($B$9:$B12,"&lt;&gt;",$C$9:$C12,($C12+0))+IF(($C12+0)=0,COUNTIFS($B$9:$B12,"&lt;&gt;",$C$9:$C12,""),0),COUNTIF($B$9:$B$16,"&lt;"&amp;$B12)+COUNTIF($B$9:$B12,$B12)))</f>
      </c>
    </row>
    <row r="13" spans="1:5" x14ac:dyDescent="0.25">
      <c r="A13" s="17" t="s">
        <v>46</v>
      </c>
      <c r="B13" s="18">
        <v>9500</v>
      </c>
      <c r="C13" s="19">
        <v>0.065</v>
      </c>
      <c r="D13" s="18">
        <v>275</v>
      </c>
      <c r="E13" s="20">
        <f>IF($B13="","-",IF($B$3="Avalanche",COUNTIFS($B$9:$B$16,"&lt;&gt;",$C$9:$C$16,"&gt;"&amp;($C13+0))+COUNTIFS($B$9:$B13,"&lt;&gt;",$C$9:$C13,($C13+0))+IF(($C13+0)=0,COUNTIFS($B$9:$B13,"&lt;&gt;",$C$9:$C13,""),0),COUNTIF($B$9:$B$16,"&lt;"&amp;$B13)+COUNTIF($B$9:$B13,$B13)))</f>
      </c>
    </row>
    <row r="14" spans="1:5" x14ac:dyDescent="0.25">
      <c r="A14" s="17" t="s">
        <v>47</v>
      </c>
      <c r="B14" s="18">
        <v>14000</v>
      </c>
      <c r="C14" s="19">
        <v>0.05</v>
      </c>
      <c r="D14" s="18">
        <v>160</v>
      </c>
      <c r="E14" s="20">
        <f>IF($B14="","-",IF($B$3="Avalanche",COUNTIFS($B$9:$B$16,"&lt;&gt;",$C$9:$C$16,"&gt;"&amp;($C14+0))+COUNTIFS($B$9:$B14,"&lt;&gt;",$C$9:$C14,($C14+0))+IF(($C14+0)=0,COUNTIFS($B$9:$B14,"&lt;&gt;",$C$9:$C14,""),0),COUNTIF($B$9:$B$16,"&lt;"&amp;$B14)+COUNTIF($B$9:$B14,$B14)))</f>
      </c>
    </row>
    <row r="15" spans="1:5" x14ac:dyDescent="0.25">
      <c r="A15" s="17"/>
      <c r="B15" s="18"/>
      <c r="C15" s="19"/>
      <c r="D15" s="18"/>
      <c r="E15" s="20">
        <f>IF($B15="","-",IF($B$3="Avalanche",COUNTIFS($B$9:$B$16,"&lt;&gt;",$C$9:$C$16,"&gt;"&amp;($C15+0))+COUNTIFS($B$9:$B15,"&lt;&gt;",$C$9:$C15,($C15+0))+IF(($C15+0)=0,COUNTIFS($B$9:$B15,"&lt;&gt;",$C$9:$C15,""),0),COUNTIF($B$9:$B$16,"&lt;"&amp;$B15)+COUNTIF($B$9:$B15,$B15)))</f>
      </c>
    </row>
    <row r="16" spans="1:5" x14ac:dyDescent="0.25">
      <c r="A16" s="17"/>
      <c r="B16" s="18"/>
      <c r="C16" s="19"/>
      <c r="D16" s="18"/>
      <c r="E16" s="20">
        <f>IF($B16="","-",IF($B$3="Avalanche",COUNTIFS($B$9:$B$16,"&lt;&gt;",$C$9:$C$16,"&gt;"&amp;($C16+0))+COUNTIFS($B$9:$B16,"&lt;&gt;",$C$9:$C16,($C16+0))+IF(($C16+0)=0,COUNTIFS($B$9:$B16,"&lt;&gt;",$C$9:$C16,""),0),COUNTIF($B$9:$B$16,"&lt;"&amp;$B16)+COUNTIF($B$9:$B16,$B16)))</f>
      </c>
    </row>
  </sheetData>
  <mergeCells count="2">
    <mergeCell ref="A1:E1"/>
    <mergeCell ref="C6:E6"/>
  </mergeCells>
  <dataValidations count="8">
    <dataValidation type="decimal" allowBlank="1" showErrorMessage="1" errorTitle="Invalid balance" error="Enter a number between 0 and 100000000" sqref="B10:B16">
      <formula1>0</formula1>
      <formula2>100000000</formula2>
    </dataValidation>
    <dataValidation type="list" showErrorMessage="1" errorTitle="Invalid payoff method" error="Choose one of: Snowball, Avalanche" sqref="B3">
      <formula1>"Snowball,Avalanche"</formula1>
    </dataValidation>
    <dataValidation type="decimal" allowBlank="1" showErrorMessage="1" errorTitle="Invalid extra payment" error="Enter a number between 0 and 1000000" sqref="B4">
      <formula1>0</formula1>
      <formula2>1000000</formula2>
    </dataValidation>
    <dataValidation type="decimal" allowBlank="1" showErrorMessage="1" errorTitle="Invalid balance" error="Enter a number between 0 and 100000000" sqref="B9:B16">
      <formula1>0</formula1>
      <formula2>100000000</formula2>
    </dataValidation>
    <dataValidation type="decimal" allowBlank="1" showErrorMessage="1" errorTitle="Invalid APR" error="Enter the APR as a percentage between 0% and 100%" sqref="C10:C16">
      <formula1>0</formula1>
      <formula2>1</formula2>
    </dataValidation>
    <dataValidation type="decimal" allowBlank="1" showErrorMessage="1" errorTitle="Invalid APR" error="Enter the APR as a percentage between 0% and 100%" sqref="C9:C16">
      <formula1>0</formula1>
      <formula2>1</formula2>
    </dataValidation>
    <dataValidation type="decimal" allowBlank="1" showErrorMessage="1" errorTitle="Invalid minimum payment" error="Enter a number between 0 and 1000000" sqref="D10:D16">
      <formula1>0</formula1>
      <formula2>1000000</formula2>
    </dataValidation>
    <dataValidation type="decimal" allowBlank="1" showErrorMessage="1" errorTitle="Invalid minimum payment" error="Enter a number between 0 and 1000000" sqref="D9:D16">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pane ySplit="3" topLeftCell="A4" activePane="bottomLeft" state="frozen"/>
      <selection pane="bottomLeft"/>
    </sheetView>
  </sheetViews>
  <sheetFormatPr defaultRowHeight="15" outlineLevelRow="0" outlineLevelCol="0" x14ac:dyDescent="55"/>
  <cols>
    <col min="1" max="1" width="10" customWidth="1"/>
    <col min="2" max="2" width="28" customWidth="1"/>
    <col min="3" max="3" width="17" customWidth="1"/>
    <col min="4" max="4" width="10" customWidth="1"/>
    <col min="5" max="5" width="17" customWidth="1"/>
    <col min="6" max="7" width="14" customWidth="1"/>
    <col min="8" max="9" width="16" customWidth="1"/>
    <col min="10" max="10" width="32" customWidth="1"/>
  </cols>
  <sheetData>
    <row r="1" ht="30" customHeight="1" spans="1:10" x14ac:dyDescent="0.25">
      <c r="A1" s="2" t="s">
        <v>48</v>
      </c>
      <c r="B1" s="2"/>
      <c r="C1" s="2"/>
      <c r="D1" s="2"/>
      <c r="E1" s="2"/>
      <c r="F1" s="2"/>
      <c r="G1" s="2"/>
      <c r="H1" s="2"/>
      <c r="I1" s="2"/>
      <c r="J1" s="2"/>
    </row>
    <row r="3" ht="30" customHeight="1" spans="1:10" x14ac:dyDescent="0.25">
      <c r="A3" s="16" t="s">
        <v>49</v>
      </c>
      <c r="B3" s="16" t="s">
        <v>50</v>
      </c>
      <c r="C3" s="16" t="s">
        <v>51</v>
      </c>
      <c r="D3" s="16" t="s">
        <v>39</v>
      </c>
      <c r="E3" s="16" t="s">
        <v>40</v>
      </c>
      <c r="F3" s="16" t="s">
        <v>52</v>
      </c>
      <c r="G3" s="16" t="s">
        <v>53</v>
      </c>
      <c r="H3" s="16" t="s">
        <v>54</v>
      </c>
      <c r="I3" s="16" t="s">
        <v>55</v>
      </c>
      <c r="J3" s="16" t="s">
        <v>56</v>
      </c>
    </row>
    <row r="4" spans="1:10" x14ac:dyDescent="0.25">
      <c r="A4" s="20">
        <v>1</v>
      </c>
      <c r="B4" s="21">
        <f>IFERROR(IF(INDEX(Debts!$A$9:$A$16,MATCH($A4,Debts!$E$9:$E$16,0))="","(unnamed debt)",INDEX(Debts!$A$9:$A$16,MATCH($A4,Debts!$E$9:$E$16,0))),"(unused slot)")</f>
      </c>
      <c r="C4" s="22">
        <f>IFERROR(INDEX(Debts!$B$9:$B$16,MATCH($A4,Debts!$E$9:$E$16,0)),0)</f>
      </c>
      <c r="D4" s="23">
        <f>IFERROR(INDEX(Debts!$C$9:$C$16,MATCH($A4,Debts!$E$9:$E$16,0)),0)</f>
      </c>
      <c r="E4" s="22">
        <f>IFERROR(INDEX(Debts!$D$9:$D$16,MATCH($A4,Debts!$E$9:$E$16,0)),0)</f>
      </c>
      <c r="F4" s="20">
        <f>IF(ISNUMBER(MATCH($A4,Debts!$E$9:$E$16,0)),COUNTIFS(Schedule!$C$5:$C$964,$A4,Schedule!$J$5:$J$964,"&gt;0")+1,"-")</f>
      </c>
      <c r="G4" s="24">
        <f>IF($F4="-","-",IF($F4&gt;120,"After month 120",TEXT(DATE(YEAR(Debts!$B$5),MONTH(Debts!$B$5)+$F4-1,1),"mmm yyyy")))</f>
      </c>
      <c r="H4" s="22">
        <f>IF($F4="-","-",SUMIFS(Schedule!$F$5:$F$964,Schedule!$C$5:$C$964,$A4))</f>
      </c>
      <c r="I4" s="22">
        <f>IF($F4="-","-",SUMIFS(Schedule!$G$5:$G$964,Schedule!$C$5:$C$964,$A4)+SUMIFS(Schedule!$I$5:$I$964,Schedule!$C$5:$C$964,$A4))</f>
      </c>
      <c r="J4" s="21">
        <f>IF($F4="-","-",IF($F4&gt;120,"Not paid off within 120 months","Paid off"))</f>
      </c>
    </row>
    <row r="5" spans="1:10" x14ac:dyDescent="0.25">
      <c r="A5" s="20">
        <v>2</v>
      </c>
      <c r="B5" s="21">
        <f>IFERROR(IF(INDEX(Debts!$A$9:$A$16,MATCH($A5,Debts!$E$9:$E$16,0))="","(unnamed debt)",INDEX(Debts!$A$9:$A$16,MATCH($A5,Debts!$E$9:$E$16,0))),"(unused slot)")</f>
      </c>
      <c r="C5" s="22">
        <f>IFERROR(INDEX(Debts!$B$9:$B$16,MATCH($A5,Debts!$E$9:$E$16,0)),0)</f>
      </c>
      <c r="D5" s="23">
        <f>IFERROR(INDEX(Debts!$C$9:$C$16,MATCH($A5,Debts!$E$9:$E$16,0)),0)</f>
      </c>
      <c r="E5" s="22">
        <f>IFERROR(INDEX(Debts!$D$9:$D$16,MATCH($A5,Debts!$E$9:$E$16,0)),0)</f>
      </c>
      <c r="F5" s="20">
        <f>IF(ISNUMBER(MATCH($A5,Debts!$E$9:$E$16,0)),COUNTIFS(Schedule!$C$5:$C$964,$A5,Schedule!$J$5:$J$964,"&gt;0")+1,"-")</f>
      </c>
      <c r="G5" s="24">
        <f>IF($F5="-","-",IF($F5&gt;120,"After month 120",TEXT(DATE(YEAR(Debts!$B$5),MONTH(Debts!$B$5)+$F5-1,1),"mmm yyyy")))</f>
      </c>
      <c r="H5" s="22">
        <f>IF($F5="-","-",SUMIFS(Schedule!$F$5:$F$964,Schedule!$C$5:$C$964,$A5))</f>
      </c>
      <c r="I5" s="22">
        <f>IF($F5="-","-",SUMIFS(Schedule!$G$5:$G$964,Schedule!$C$5:$C$964,$A5)+SUMIFS(Schedule!$I$5:$I$964,Schedule!$C$5:$C$964,$A5))</f>
      </c>
      <c r="J5" s="21">
        <f>IF($F5="-","-",IF($F5&gt;120,"Not paid off within 120 months","Paid off"))</f>
      </c>
    </row>
    <row r="6" spans="1:10" x14ac:dyDescent="0.25">
      <c r="A6" s="20">
        <v>3</v>
      </c>
      <c r="B6" s="21">
        <f>IFERROR(IF(INDEX(Debts!$A$9:$A$16,MATCH($A6,Debts!$E$9:$E$16,0))="","(unnamed debt)",INDEX(Debts!$A$9:$A$16,MATCH($A6,Debts!$E$9:$E$16,0))),"(unused slot)")</f>
      </c>
      <c r="C6" s="22">
        <f>IFERROR(INDEX(Debts!$B$9:$B$16,MATCH($A6,Debts!$E$9:$E$16,0)),0)</f>
      </c>
      <c r="D6" s="23">
        <f>IFERROR(INDEX(Debts!$C$9:$C$16,MATCH($A6,Debts!$E$9:$E$16,0)),0)</f>
      </c>
      <c r="E6" s="22">
        <f>IFERROR(INDEX(Debts!$D$9:$D$16,MATCH($A6,Debts!$E$9:$E$16,0)),0)</f>
      </c>
      <c r="F6" s="20">
        <f>IF(ISNUMBER(MATCH($A6,Debts!$E$9:$E$16,0)),COUNTIFS(Schedule!$C$5:$C$964,$A6,Schedule!$J$5:$J$964,"&gt;0")+1,"-")</f>
      </c>
      <c r="G6" s="24">
        <f>IF($F6="-","-",IF($F6&gt;120,"After month 120",TEXT(DATE(YEAR(Debts!$B$5),MONTH(Debts!$B$5)+$F6-1,1),"mmm yyyy")))</f>
      </c>
      <c r="H6" s="22">
        <f>IF($F6="-","-",SUMIFS(Schedule!$F$5:$F$964,Schedule!$C$5:$C$964,$A6))</f>
      </c>
      <c r="I6" s="22">
        <f>IF($F6="-","-",SUMIFS(Schedule!$G$5:$G$964,Schedule!$C$5:$C$964,$A6)+SUMIFS(Schedule!$I$5:$I$964,Schedule!$C$5:$C$964,$A6))</f>
      </c>
      <c r="J6" s="21">
        <f>IF($F6="-","-",IF($F6&gt;120,"Not paid off within 120 months","Paid off"))</f>
      </c>
    </row>
    <row r="7" spans="1:10" x14ac:dyDescent="0.25">
      <c r="A7" s="20">
        <v>4</v>
      </c>
      <c r="B7" s="21">
        <f>IFERROR(IF(INDEX(Debts!$A$9:$A$16,MATCH($A7,Debts!$E$9:$E$16,0))="","(unnamed debt)",INDEX(Debts!$A$9:$A$16,MATCH($A7,Debts!$E$9:$E$16,0))),"(unused slot)")</f>
      </c>
      <c r="C7" s="22">
        <f>IFERROR(INDEX(Debts!$B$9:$B$16,MATCH($A7,Debts!$E$9:$E$16,0)),0)</f>
      </c>
      <c r="D7" s="23">
        <f>IFERROR(INDEX(Debts!$C$9:$C$16,MATCH($A7,Debts!$E$9:$E$16,0)),0)</f>
      </c>
      <c r="E7" s="22">
        <f>IFERROR(INDEX(Debts!$D$9:$D$16,MATCH($A7,Debts!$E$9:$E$16,0)),0)</f>
      </c>
      <c r="F7" s="20">
        <f>IF(ISNUMBER(MATCH($A7,Debts!$E$9:$E$16,0)),COUNTIFS(Schedule!$C$5:$C$964,$A7,Schedule!$J$5:$J$964,"&gt;0")+1,"-")</f>
      </c>
      <c r="G7" s="24">
        <f>IF($F7="-","-",IF($F7&gt;120,"After month 120",TEXT(DATE(YEAR(Debts!$B$5),MONTH(Debts!$B$5)+$F7-1,1),"mmm yyyy")))</f>
      </c>
      <c r="H7" s="22">
        <f>IF($F7="-","-",SUMIFS(Schedule!$F$5:$F$964,Schedule!$C$5:$C$964,$A7))</f>
      </c>
      <c r="I7" s="22">
        <f>IF($F7="-","-",SUMIFS(Schedule!$G$5:$G$964,Schedule!$C$5:$C$964,$A7)+SUMIFS(Schedule!$I$5:$I$964,Schedule!$C$5:$C$964,$A7))</f>
      </c>
      <c r="J7" s="21">
        <f>IF($F7="-","-",IF($F7&gt;120,"Not paid off within 120 months","Paid off"))</f>
      </c>
    </row>
    <row r="8" spans="1:10" x14ac:dyDescent="0.25">
      <c r="A8" s="20">
        <v>5</v>
      </c>
      <c r="B8" s="21">
        <f>IFERROR(IF(INDEX(Debts!$A$9:$A$16,MATCH($A8,Debts!$E$9:$E$16,0))="","(unnamed debt)",INDEX(Debts!$A$9:$A$16,MATCH($A8,Debts!$E$9:$E$16,0))),"(unused slot)")</f>
      </c>
      <c r="C8" s="22">
        <f>IFERROR(INDEX(Debts!$B$9:$B$16,MATCH($A8,Debts!$E$9:$E$16,0)),0)</f>
      </c>
      <c r="D8" s="23">
        <f>IFERROR(INDEX(Debts!$C$9:$C$16,MATCH($A8,Debts!$E$9:$E$16,0)),0)</f>
      </c>
      <c r="E8" s="22">
        <f>IFERROR(INDEX(Debts!$D$9:$D$16,MATCH($A8,Debts!$E$9:$E$16,0)),0)</f>
      </c>
      <c r="F8" s="20">
        <f>IF(ISNUMBER(MATCH($A8,Debts!$E$9:$E$16,0)),COUNTIFS(Schedule!$C$5:$C$964,$A8,Schedule!$J$5:$J$964,"&gt;0")+1,"-")</f>
      </c>
      <c r="G8" s="24">
        <f>IF($F8="-","-",IF($F8&gt;120,"After month 120",TEXT(DATE(YEAR(Debts!$B$5),MONTH(Debts!$B$5)+$F8-1,1),"mmm yyyy")))</f>
      </c>
      <c r="H8" s="22">
        <f>IF($F8="-","-",SUMIFS(Schedule!$F$5:$F$964,Schedule!$C$5:$C$964,$A8))</f>
      </c>
      <c r="I8" s="22">
        <f>IF($F8="-","-",SUMIFS(Schedule!$G$5:$G$964,Schedule!$C$5:$C$964,$A8)+SUMIFS(Schedule!$I$5:$I$964,Schedule!$C$5:$C$964,$A8))</f>
      </c>
      <c r="J8" s="21">
        <f>IF($F8="-","-",IF($F8&gt;120,"Not paid off within 120 months","Paid off"))</f>
      </c>
    </row>
    <row r="9" spans="1:10" x14ac:dyDescent="0.25">
      <c r="A9" s="20">
        <v>6</v>
      </c>
      <c r="B9" s="21">
        <f>IFERROR(IF(INDEX(Debts!$A$9:$A$16,MATCH($A9,Debts!$E$9:$E$16,0))="","(unnamed debt)",INDEX(Debts!$A$9:$A$16,MATCH($A9,Debts!$E$9:$E$16,0))),"(unused slot)")</f>
      </c>
      <c r="C9" s="22">
        <f>IFERROR(INDEX(Debts!$B$9:$B$16,MATCH($A9,Debts!$E$9:$E$16,0)),0)</f>
      </c>
      <c r="D9" s="23">
        <f>IFERROR(INDEX(Debts!$C$9:$C$16,MATCH($A9,Debts!$E$9:$E$16,0)),0)</f>
      </c>
      <c r="E9" s="22">
        <f>IFERROR(INDEX(Debts!$D$9:$D$16,MATCH($A9,Debts!$E$9:$E$16,0)),0)</f>
      </c>
      <c r="F9" s="20">
        <f>IF(ISNUMBER(MATCH($A9,Debts!$E$9:$E$16,0)),COUNTIFS(Schedule!$C$5:$C$964,$A9,Schedule!$J$5:$J$964,"&gt;0")+1,"-")</f>
      </c>
      <c r="G9" s="24">
        <f>IF($F9="-","-",IF($F9&gt;120,"After month 120",TEXT(DATE(YEAR(Debts!$B$5),MONTH(Debts!$B$5)+$F9-1,1),"mmm yyyy")))</f>
      </c>
      <c r="H9" s="22">
        <f>IF($F9="-","-",SUMIFS(Schedule!$F$5:$F$964,Schedule!$C$5:$C$964,$A9))</f>
      </c>
      <c r="I9" s="22">
        <f>IF($F9="-","-",SUMIFS(Schedule!$G$5:$G$964,Schedule!$C$5:$C$964,$A9)+SUMIFS(Schedule!$I$5:$I$964,Schedule!$C$5:$C$964,$A9))</f>
      </c>
      <c r="J9" s="21">
        <f>IF($F9="-","-",IF($F9&gt;120,"Not paid off within 120 months","Paid off"))</f>
      </c>
    </row>
    <row r="10" spans="1:10" x14ac:dyDescent="0.25">
      <c r="A10" s="20">
        <v>7</v>
      </c>
      <c r="B10" s="21">
        <f>IFERROR(IF(INDEX(Debts!$A$9:$A$16,MATCH($A10,Debts!$E$9:$E$16,0))="","(unnamed debt)",INDEX(Debts!$A$9:$A$16,MATCH($A10,Debts!$E$9:$E$16,0))),"(unused slot)")</f>
      </c>
      <c r="C10" s="22">
        <f>IFERROR(INDEX(Debts!$B$9:$B$16,MATCH($A10,Debts!$E$9:$E$16,0)),0)</f>
      </c>
      <c r="D10" s="23">
        <f>IFERROR(INDEX(Debts!$C$9:$C$16,MATCH($A10,Debts!$E$9:$E$16,0)),0)</f>
      </c>
      <c r="E10" s="22">
        <f>IFERROR(INDEX(Debts!$D$9:$D$16,MATCH($A10,Debts!$E$9:$E$16,0)),0)</f>
      </c>
      <c r="F10" s="20">
        <f>IF(ISNUMBER(MATCH($A10,Debts!$E$9:$E$16,0)),COUNTIFS(Schedule!$C$5:$C$964,$A10,Schedule!$J$5:$J$964,"&gt;0")+1,"-")</f>
      </c>
      <c r="G10" s="24">
        <f>IF($F10="-","-",IF($F10&gt;120,"After month 120",TEXT(DATE(YEAR(Debts!$B$5),MONTH(Debts!$B$5)+$F10-1,1),"mmm yyyy")))</f>
      </c>
      <c r="H10" s="22">
        <f>IF($F10="-","-",SUMIFS(Schedule!$F$5:$F$964,Schedule!$C$5:$C$964,$A10))</f>
      </c>
      <c r="I10" s="22">
        <f>IF($F10="-","-",SUMIFS(Schedule!$G$5:$G$964,Schedule!$C$5:$C$964,$A10)+SUMIFS(Schedule!$I$5:$I$964,Schedule!$C$5:$C$964,$A10))</f>
      </c>
      <c r="J10" s="21">
        <f>IF($F10="-","-",IF($F10&gt;120,"Not paid off within 120 months","Paid off"))</f>
      </c>
    </row>
    <row r="11" spans="1:10" x14ac:dyDescent="0.25">
      <c r="A11" s="20">
        <v>8</v>
      </c>
      <c r="B11" s="21">
        <f>IFERROR(IF(INDEX(Debts!$A$9:$A$16,MATCH($A11,Debts!$E$9:$E$16,0))="","(unnamed debt)",INDEX(Debts!$A$9:$A$16,MATCH($A11,Debts!$E$9:$E$16,0))),"(unused slot)")</f>
      </c>
      <c r="C11" s="22">
        <f>IFERROR(INDEX(Debts!$B$9:$B$16,MATCH($A11,Debts!$E$9:$E$16,0)),0)</f>
      </c>
      <c r="D11" s="23">
        <f>IFERROR(INDEX(Debts!$C$9:$C$16,MATCH($A11,Debts!$E$9:$E$16,0)),0)</f>
      </c>
      <c r="E11" s="22">
        <f>IFERROR(INDEX(Debts!$D$9:$D$16,MATCH($A11,Debts!$E$9:$E$16,0)),0)</f>
      </c>
      <c r="F11" s="20">
        <f>IF(ISNUMBER(MATCH($A11,Debts!$E$9:$E$16,0)),COUNTIFS(Schedule!$C$5:$C$964,$A11,Schedule!$J$5:$J$964,"&gt;0")+1,"-")</f>
      </c>
      <c r="G11" s="24">
        <f>IF($F11="-","-",IF($F11&gt;120,"After month 120",TEXT(DATE(YEAR(Debts!$B$5),MONTH(Debts!$B$5)+$F11-1,1),"mmm yyyy")))</f>
      </c>
      <c r="H11" s="22">
        <f>IF($F11="-","-",SUMIFS(Schedule!$F$5:$F$964,Schedule!$C$5:$C$964,$A11))</f>
      </c>
      <c r="I11" s="22">
        <f>IF($F11="-","-",SUMIFS(Schedule!$G$5:$G$964,Schedule!$C$5:$C$964,$A11)+SUMIFS(Schedule!$I$5:$I$964,Schedule!$C$5:$C$964,$A11))</f>
      </c>
      <c r="J11" s="21">
        <f>IF($F11="-","-",IF($F11&gt;120,"Not paid off within 120 months","Paid off"))</f>
      </c>
    </row>
  </sheetData>
  <mergeCells count="1">
    <mergeCell ref="A1:J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4"/>
  <sheetViews>
    <sheetView workbookViewId="0">
      <pane ySplit="4" topLeftCell="A5" activePane="bottomLeft" state="frozen"/>
      <selection pane="bottomLeft"/>
    </sheetView>
  </sheetViews>
  <sheetFormatPr defaultRowHeight="15" outlineLevelRow="0" outlineLevelCol="0" x14ac:dyDescent="55"/>
  <cols>
    <col min="2" max="2" width="13" customWidth="1"/>
    <col min="3" max="3" width="10" customWidth="1"/>
    <col min="4" max="4" width="28" customWidth="1"/>
    <col min="5" max="5" width="17" customWidth="1"/>
    <col min="6" max="6" width="13" customWidth="1"/>
    <col min="7" max="7" width="15" customWidth="1"/>
    <col min="8" max="8" width="16" customWidth="1"/>
    <col min="9" max="9" width="14" customWidth="1"/>
    <col min="10" max="10" width="17" customWidth="1"/>
  </cols>
  <sheetData>
    <row r="1" ht="30" customHeight="1" spans="1:10" x14ac:dyDescent="0.25">
      <c r="A1" s="2" t="s">
        <v>57</v>
      </c>
      <c r="B1" s="2"/>
      <c r="C1" s="2"/>
      <c r="D1" s="2"/>
      <c r="E1" s="2"/>
      <c r="F1" s="2"/>
      <c r="G1" s="2"/>
      <c r="H1" s="2"/>
      <c r="I1" s="2"/>
      <c r="J1" s="2"/>
    </row>
    <row r="4" ht="30" customHeight="1" spans="1:10" x14ac:dyDescent="0.25">
      <c r="A4" s="16" t="s">
        <v>58</v>
      </c>
      <c r="B4" s="16" t="s">
        <v>59</v>
      </c>
      <c r="C4" s="16" t="s">
        <v>49</v>
      </c>
      <c r="D4" s="16" t="s">
        <v>50</v>
      </c>
      <c r="E4" s="16" t="s">
        <v>60</v>
      </c>
      <c r="F4" s="16" t="s">
        <v>61</v>
      </c>
      <c r="G4" s="16" t="s">
        <v>62</v>
      </c>
      <c r="H4" s="16" t="s">
        <v>63</v>
      </c>
      <c r="I4" s="16" t="s">
        <v>64</v>
      </c>
      <c r="J4" s="16" t="s">
        <v>65</v>
      </c>
    </row>
    <row r="5" spans="1:10" x14ac:dyDescent="0.25">
      <c r="A5" s="20">
        <v>1</v>
      </c>
      <c r="B5" s="25">
        <f>DATE(YEAR(Debts!$B$5),MONTH(Debts!$B$5)+$A5-1,1)</f>
      </c>
      <c r="C5" s="20">
        <v>1</v>
      </c>
      <c r="D5" s="21">
        <f>INDEX('Payoff Plan'!$B$4:$B$11,$C5)</f>
      </c>
      <c r="E5" s="26">
        <f>INDEX('Payoff Plan'!$C$4:$C$11,$C5)</f>
      </c>
      <c r="F5" s="26">
        <f>ROUND(E5*INDEX('Payoff Plan'!$D$4:$D$11,$C5)/12,2)</f>
      </c>
      <c r="G5" s="26">
        <f>MIN(INDEX('Payoff Plan'!$E$4:$E$11,$C5),E5+F5)</f>
      </c>
      <c r="H5" s="26">
        <f>Debts!$B$6-SUM(G5:G12)</f>
      </c>
      <c r="I5" s="26">
        <f>MAX(0,ROUND(MIN(E5+F5-G5,H5),2))</f>
      </c>
      <c r="J5" s="26">
        <f>ROUND(E5+F5-G5-I5,2)</f>
      </c>
    </row>
    <row r="6" spans="1:10" x14ac:dyDescent="0.25">
      <c r="A6" s="20">
        <v>1</v>
      </c>
      <c r="B6" s="25">
        <f>DATE(YEAR(Debts!$B$5),MONTH(Debts!$B$5)+$A6-1,1)</f>
      </c>
      <c r="C6" s="20">
        <v>2</v>
      </c>
      <c r="D6" s="21">
        <f>INDEX('Payoff Plan'!$B$4:$B$11,$C6)</f>
      </c>
      <c r="E6" s="26">
        <f>INDEX('Payoff Plan'!$C$4:$C$11,$C6)</f>
      </c>
      <c r="F6" s="26">
        <f>ROUND(E6*INDEX('Payoff Plan'!$D$4:$D$11,$C6)/12,2)</f>
      </c>
      <c r="G6" s="26">
        <f>MIN(INDEX('Payoff Plan'!$E$4:$E$11,$C6),E6+F6)</f>
      </c>
      <c r="H6" s="26">
        <f>H5-I5</f>
      </c>
      <c r="I6" s="26">
        <f>MAX(0,ROUND(MIN(E6+F6-G6,H6),2))</f>
      </c>
      <c r="J6" s="26">
        <f>ROUND(E6+F6-G6-I6,2)</f>
      </c>
    </row>
    <row r="7" spans="1:10" x14ac:dyDescent="0.25">
      <c r="A7" s="20">
        <v>1</v>
      </c>
      <c r="B7" s="25">
        <f>DATE(YEAR(Debts!$B$5),MONTH(Debts!$B$5)+$A7-1,1)</f>
      </c>
      <c r="C7" s="20">
        <v>3</v>
      </c>
      <c r="D7" s="21">
        <f>INDEX('Payoff Plan'!$B$4:$B$11,$C7)</f>
      </c>
      <c r="E7" s="26">
        <f>INDEX('Payoff Plan'!$C$4:$C$11,$C7)</f>
      </c>
      <c r="F7" s="26">
        <f>ROUND(E7*INDEX('Payoff Plan'!$D$4:$D$11,$C7)/12,2)</f>
      </c>
      <c r="G7" s="26">
        <f>MIN(INDEX('Payoff Plan'!$E$4:$E$11,$C7),E7+F7)</f>
      </c>
      <c r="H7" s="26">
        <f>H6-I6</f>
      </c>
      <c r="I7" s="26">
        <f>MAX(0,ROUND(MIN(E7+F7-G7,H7),2))</f>
      </c>
      <c r="J7" s="26">
        <f>ROUND(E7+F7-G7-I7,2)</f>
      </c>
    </row>
    <row r="8" spans="1:10" x14ac:dyDescent="0.25">
      <c r="A8" s="20">
        <v>1</v>
      </c>
      <c r="B8" s="25">
        <f>DATE(YEAR(Debts!$B$5),MONTH(Debts!$B$5)+$A8-1,1)</f>
      </c>
      <c r="C8" s="20">
        <v>4</v>
      </c>
      <c r="D8" s="21">
        <f>INDEX('Payoff Plan'!$B$4:$B$11,$C8)</f>
      </c>
      <c r="E8" s="26">
        <f>INDEX('Payoff Plan'!$C$4:$C$11,$C8)</f>
      </c>
      <c r="F8" s="26">
        <f>ROUND(E8*INDEX('Payoff Plan'!$D$4:$D$11,$C8)/12,2)</f>
      </c>
      <c r="G8" s="26">
        <f>MIN(INDEX('Payoff Plan'!$E$4:$E$11,$C8),E8+F8)</f>
      </c>
      <c r="H8" s="26">
        <f>H7-I7</f>
      </c>
      <c r="I8" s="26">
        <f>MAX(0,ROUND(MIN(E8+F8-G8,H8),2))</f>
      </c>
      <c r="J8" s="26">
        <f>ROUND(E8+F8-G8-I8,2)</f>
      </c>
    </row>
    <row r="9" spans="1:10" x14ac:dyDescent="0.25">
      <c r="A9" s="20">
        <v>1</v>
      </c>
      <c r="B9" s="25">
        <f>DATE(YEAR(Debts!$B$5),MONTH(Debts!$B$5)+$A9-1,1)</f>
      </c>
      <c r="C9" s="20">
        <v>5</v>
      </c>
      <c r="D9" s="21">
        <f>INDEX('Payoff Plan'!$B$4:$B$11,$C9)</f>
      </c>
      <c r="E9" s="26">
        <f>INDEX('Payoff Plan'!$C$4:$C$11,$C9)</f>
      </c>
      <c r="F9" s="26">
        <f>ROUND(E9*INDEX('Payoff Plan'!$D$4:$D$11,$C9)/12,2)</f>
      </c>
      <c r="G9" s="26">
        <f>MIN(INDEX('Payoff Plan'!$E$4:$E$11,$C9),E9+F9)</f>
      </c>
      <c r="H9" s="26">
        <f>H8-I8</f>
      </c>
      <c r="I9" s="26">
        <f>MAX(0,ROUND(MIN(E9+F9-G9,H9),2))</f>
      </c>
      <c r="J9" s="26">
        <f>ROUND(E9+F9-G9-I9,2)</f>
      </c>
    </row>
    <row r="10" spans="1:10" x14ac:dyDescent="0.25">
      <c r="A10" s="20">
        <v>1</v>
      </c>
      <c r="B10" s="25">
        <f>DATE(YEAR(Debts!$B$5),MONTH(Debts!$B$5)+$A10-1,1)</f>
      </c>
      <c r="C10" s="20">
        <v>6</v>
      </c>
      <c r="D10" s="21">
        <f>INDEX('Payoff Plan'!$B$4:$B$11,$C10)</f>
      </c>
      <c r="E10" s="26">
        <f>INDEX('Payoff Plan'!$C$4:$C$11,$C10)</f>
      </c>
      <c r="F10" s="26">
        <f>ROUND(E10*INDEX('Payoff Plan'!$D$4:$D$11,$C10)/12,2)</f>
      </c>
      <c r="G10" s="26">
        <f>MIN(INDEX('Payoff Plan'!$E$4:$E$11,$C10),E10+F10)</f>
      </c>
      <c r="H10" s="26">
        <f>H9-I9</f>
      </c>
      <c r="I10" s="26">
        <f>MAX(0,ROUND(MIN(E10+F10-G10,H10),2))</f>
      </c>
      <c r="J10" s="26">
        <f>ROUND(E10+F10-G10-I10,2)</f>
      </c>
    </row>
    <row r="11" spans="1:10" x14ac:dyDescent="0.25">
      <c r="A11" s="20">
        <v>1</v>
      </c>
      <c r="B11" s="25">
        <f>DATE(YEAR(Debts!$B$5),MONTH(Debts!$B$5)+$A11-1,1)</f>
      </c>
      <c r="C11" s="20">
        <v>7</v>
      </c>
      <c r="D11" s="21">
        <f>INDEX('Payoff Plan'!$B$4:$B$11,$C11)</f>
      </c>
      <c r="E11" s="26">
        <f>INDEX('Payoff Plan'!$C$4:$C$11,$C11)</f>
      </c>
      <c r="F11" s="26">
        <f>ROUND(E11*INDEX('Payoff Plan'!$D$4:$D$11,$C11)/12,2)</f>
      </c>
      <c r="G11" s="26">
        <f>MIN(INDEX('Payoff Plan'!$E$4:$E$11,$C11),E11+F11)</f>
      </c>
      <c r="H11" s="26">
        <f>H10-I10</f>
      </c>
      <c r="I11" s="26">
        <f>MAX(0,ROUND(MIN(E11+F11-G11,H11),2))</f>
      </c>
      <c r="J11" s="26">
        <f>ROUND(E11+F11-G11-I11,2)</f>
      </c>
    </row>
    <row r="12" spans="1:10" x14ac:dyDescent="0.25">
      <c r="A12" s="20">
        <v>1</v>
      </c>
      <c r="B12" s="25">
        <f>DATE(YEAR(Debts!$B$5),MONTH(Debts!$B$5)+$A12-1,1)</f>
      </c>
      <c r="C12" s="20">
        <v>8</v>
      </c>
      <c r="D12" s="21">
        <f>INDEX('Payoff Plan'!$B$4:$B$11,$C12)</f>
      </c>
      <c r="E12" s="26">
        <f>INDEX('Payoff Plan'!$C$4:$C$11,$C12)</f>
      </c>
      <c r="F12" s="26">
        <f>ROUND(E12*INDEX('Payoff Plan'!$D$4:$D$11,$C12)/12,2)</f>
      </c>
      <c r="G12" s="26">
        <f>MIN(INDEX('Payoff Plan'!$E$4:$E$11,$C12),E12+F12)</f>
      </c>
      <c r="H12" s="26">
        <f>H11-I11</f>
      </c>
      <c r="I12" s="26">
        <f>MAX(0,ROUND(MIN(E12+F12-G12,H12),2))</f>
      </c>
      <c r="J12" s="26">
        <f>ROUND(E12+F12-G12-I12,2)</f>
      </c>
    </row>
    <row r="13" spans="1:10" x14ac:dyDescent="0.25">
      <c r="A13" s="20">
        <v>2</v>
      </c>
      <c r="B13" s="25">
        <f>DATE(YEAR(Debts!$B$5),MONTH(Debts!$B$5)+$A13-1,1)</f>
      </c>
      <c r="C13" s="20">
        <v>1</v>
      </c>
      <c r="D13" s="21">
        <f>INDEX('Payoff Plan'!$B$4:$B$11,$C13)</f>
      </c>
      <c r="E13" s="26">
        <f>J5</f>
      </c>
      <c r="F13" s="26">
        <f>ROUND(E13*INDEX('Payoff Plan'!$D$4:$D$11,$C13)/12,2)</f>
      </c>
      <c r="G13" s="26">
        <f>MIN(INDEX('Payoff Plan'!$E$4:$E$11,$C13),E13+F13)</f>
      </c>
      <c r="H13" s="26">
        <f>Debts!$B$6-SUM(G13:G20)</f>
      </c>
      <c r="I13" s="26">
        <f>MAX(0,ROUND(MIN(E13+F13-G13,H13),2))</f>
      </c>
      <c r="J13" s="26">
        <f>ROUND(E13+F13-G13-I13,2)</f>
      </c>
    </row>
    <row r="14" spans="1:10" x14ac:dyDescent="0.25">
      <c r="A14" s="20">
        <v>2</v>
      </c>
      <c r="B14" s="25">
        <f>DATE(YEAR(Debts!$B$5),MONTH(Debts!$B$5)+$A14-1,1)</f>
      </c>
      <c r="C14" s="20">
        <v>2</v>
      </c>
      <c r="D14" s="21">
        <f>INDEX('Payoff Plan'!$B$4:$B$11,$C14)</f>
      </c>
      <c r="E14" s="26">
        <f>J6</f>
      </c>
      <c r="F14" s="26">
        <f>ROUND(E14*INDEX('Payoff Plan'!$D$4:$D$11,$C14)/12,2)</f>
      </c>
      <c r="G14" s="26">
        <f>MIN(INDEX('Payoff Plan'!$E$4:$E$11,$C14),E14+F14)</f>
      </c>
      <c r="H14" s="26">
        <f>H13-I13</f>
      </c>
      <c r="I14" s="26">
        <f>MAX(0,ROUND(MIN(E14+F14-G14,H14),2))</f>
      </c>
      <c r="J14" s="26">
        <f>ROUND(E14+F14-G14-I14,2)</f>
      </c>
    </row>
    <row r="15" spans="1:10" x14ac:dyDescent="0.25">
      <c r="A15" s="20">
        <v>2</v>
      </c>
      <c r="B15" s="25">
        <f>DATE(YEAR(Debts!$B$5),MONTH(Debts!$B$5)+$A15-1,1)</f>
      </c>
      <c r="C15" s="20">
        <v>3</v>
      </c>
      <c r="D15" s="21">
        <f>INDEX('Payoff Plan'!$B$4:$B$11,$C15)</f>
      </c>
      <c r="E15" s="26">
        <f>J7</f>
      </c>
      <c r="F15" s="26">
        <f>ROUND(E15*INDEX('Payoff Plan'!$D$4:$D$11,$C15)/12,2)</f>
      </c>
      <c r="G15" s="26">
        <f>MIN(INDEX('Payoff Plan'!$E$4:$E$11,$C15),E15+F15)</f>
      </c>
      <c r="H15" s="26">
        <f>H14-I14</f>
      </c>
      <c r="I15" s="26">
        <f>MAX(0,ROUND(MIN(E15+F15-G15,H15),2))</f>
      </c>
      <c r="J15" s="26">
        <f>ROUND(E15+F15-G15-I15,2)</f>
      </c>
    </row>
    <row r="16" spans="1:10" x14ac:dyDescent="0.25">
      <c r="A16" s="20">
        <v>2</v>
      </c>
      <c r="B16" s="25">
        <f>DATE(YEAR(Debts!$B$5),MONTH(Debts!$B$5)+$A16-1,1)</f>
      </c>
      <c r="C16" s="20">
        <v>4</v>
      </c>
      <c r="D16" s="21">
        <f>INDEX('Payoff Plan'!$B$4:$B$11,$C16)</f>
      </c>
      <c r="E16" s="26">
        <f>J8</f>
      </c>
      <c r="F16" s="26">
        <f>ROUND(E16*INDEX('Payoff Plan'!$D$4:$D$11,$C16)/12,2)</f>
      </c>
      <c r="G16" s="26">
        <f>MIN(INDEX('Payoff Plan'!$E$4:$E$11,$C16),E16+F16)</f>
      </c>
      <c r="H16" s="26">
        <f>H15-I15</f>
      </c>
      <c r="I16" s="26">
        <f>MAX(0,ROUND(MIN(E16+F16-G16,H16),2))</f>
      </c>
      <c r="J16" s="26">
        <f>ROUND(E16+F16-G16-I16,2)</f>
      </c>
    </row>
    <row r="17" spans="1:10" x14ac:dyDescent="0.25">
      <c r="A17" s="20">
        <v>2</v>
      </c>
      <c r="B17" s="25">
        <f>DATE(YEAR(Debts!$B$5),MONTH(Debts!$B$5)+$A17-1,1)</f>
      </c>
      <c r="C17" s="20">
        <v>5</v>
      </c>
      <c r="D17" s="21">
        <f>INDEX('Payoff Plan'!$B$4:$B$11,$C17)</f>
      </c>
      <c r="E17" s="26">
        <f>J9</f>
      </c>
      <c r="F17" s="26">
        <f>ROUND(E17*INDEX('Payoff Plan'!$D$4:$D$11,$C17)/12,2)</f>
      </c>
      <c r="G17" s="26">
        <f>MIN(INDEX('Payoff Plan'!$E$4:$E$11,$C17),E17+F17)</f>
      </c>
      <c r="H17" s="26">
        <f>H16-I16</f>
      </c>
      <c r="I17" s="26">
        <f>MAX(0,ROUND(MIN(E17+F17-G17,H17),2))</f>
      </c>
      <c r="J17" s="26">
        <f>ROUND(E17+F17-G17-I17,2)</f>
      </c>
    </row>
    <row r="18" spans="1:10" x14ac:dyDescent="0.25">
      <c r="A18" s="20">
        <v>2</v>
      </c>
      <c r="B18" s="25">
        <f>DATE(YEAR(Debts!$B$5),MONTH(Debts!$B$5)+$A18-1,1)</f>
      </c>
      <c r="C18" s="20">
        <v>6</v>
      </c>
      <c r="D18" s="21">
        <f>INDEX('Payoff Plan'!$B$4:$B$11,$C18)</f>
      </c>
      <c r="E18" s="26">
        <f>J10</f>
      </c>
      <c r="F18" s="26">
        <f>ROUND(E18*INDEX('Payoff Plan'!$D$4:$D$11,$C18)/12,2)</f>
      </c>
      <c r="G18" s="26">
        <f>MIN(INDEX('Payoff Plan'!$E$4:$E$11,$C18),E18+F18)</f>
      </c>
      <c r="H18" s="26">
        <f>H17-I17</f>
      </c>
      <c r="I18" s="26">
        <f>MAX(0,ROUND(MIN(E18+F18-G18,H18),2))</f>
      </c>
      <c r="J18" s="26">
        <f>ROUND(E18+F18-G18-I18,2)</f>
      </c>
    </row>
    <row r="19" spans="1:10" x14ac:dyDescent="0.25">
      <c r="A19" s="20">
        <v>2</v>
      </c>
      <c r="B19" s="25">
        <f>DATE(YEAR(Debts!$B$5),MONTH(Debts!$B$5)+$A19-1,1)</f>
      </c>
      <c r="C19" s="20">
        <v>7</v>
      </c>
      <c r="D19" s="21">
        <f>INDEX('Payoff Plan'!$B$4:$B$11,$C19)</f>
      </c>
      <c r="E19" s="26">
        <f>J11</f>
      </c>
      <c r="F19" s="26">
        <f>ROUND(E19*INDEX('Payoff Plan'!$D$4:$D$11,$C19)/12,2)</f>
      </c>
      <c r="G19" s="26">
        <f>MIN(INDEX('Payoff Plan'!$E$4:$E$11,$C19),E19+F19)</f>
      </c>
      <c r="H19" s="26">
        <f>H18-I18</f>
      </c>
      <c r="I19" s="26">
        <f>MAX(0,ROUND(MIN(E19+F19-G19,H19),2))</f>
      </c>
      <c r="J19" s="26">
        <f>ROUND(E19+F19-G19-I19,2)</f>
      </c>
    </row>
    <row r="20" spans="1:10" x14ac:dyDescent="0.25">
      <c r="A20" s="20">
        <v>2</v>
      </c>
      <c r="B20" s="25">
        <f>DATE(YEAR(Debts!$B$5),MONTH(Debts!$B$5)+$A20-1,1)</f>
      </c>
      <c r="C20" s="20">
        <v>8</v>
      </c>
      <c r="D20" s="21">
        <f>INDEX('Payoff Plan'!$B$4:$B$11,$C20)</f>
      </c>
      <c r="E20" s="26">
        <f>J12</f>
      </c>
      <c r="F20" s="26">
        <f>ROUND(E20*INDEX('Payoff Plan'!$D$4:$D$11,$C20)/12,2)</f>
      </c>
      <c r="G20" s="26">
        <f>MIN(INDEX('Payoff Plan'!$E$4:$E$11,$C20),E20+F20)</f>
      </c>
      <c r="H20" s="26">
        <f>H19-I19</f>
      </c>
      <c r="I20" s="26">
        <f>MAX(0,ROUND(MIN(E20+F20-G20,H20),2))</f>
      </c>
      <c r="J20" s="26">
        <f>ROUND(E20+F20-G20-I20,2)</f>
      </c>
    </row>
    <row r="21" spans="1:10" x14ac:dyDescent="0.25">
      <c r="A21" s="20">
        <v>3</v>
      </c>
      <c r="B21" s="25">
        <f>DATE(YEAR(Debts!$B$5),MONTH(Debts!$B$5)+$A21-1,1)</f>
      </c>
      <c r="C21" s="20">
        <v>1</v>
      </c>
      <c r="D21" s="21">
        <f>INDEX('Payoff Plan'!$B$4:$B$11,$C21)</f>
      </c>
      <c r="E21" s="26">
        <f>J13</f>
      </c>
      <c r="F21" s="26">
        <f>ROUND(E21*INDEX('Payoff Plan'!$D$4:$D$11,$C21)/12,2)</f>
      </c>
      <c r="G21" s="26">
        <f>MIN(INDEX('Payoff Plan'!$E$4:$E$11,$C21),E21+F21)</f>
      </c>
      <c r="H21" s="26">
        <f>Debts!$B$6-SUM(G21:G28)</f>
      </c>
      <c r="I21" s="26">
        <f>MAX(0,ROUND(MIN(E21+F21-G21,H21),2))</f>
      </c>
      <c r="J21" s="26">
        <f>ROUND(E21+F21-G21-I21,2)</f>
      </c>
    </row>
    <row r="22" spans="1:10" x14ac:dyDescent="0.25">
      <c r="A22" s="20">
        <v>3</v>
      </c>
      <c r="B22" s="25">
        <f>DATE(YEAR(Debts!$B$5),MONTH(Debts!$B$5)+$A22-1,1)</f>
      </c>
      <c r="C22" s="20">
        <v>2</v>
      </c>
      <c r="D22" s="21">
        <f>INDEX('Payoff Plan'!$B$4:$B$11,$C22)</f>
      </c>
      <c r="E22" s="26">
        <f>J14</f>
      </c>
      <c r="F22" s="26">
        <f>ROUND(E22*INDEX('Payoff Plan'!$D$4:$D$11,$C22)/12,2)</f>
      </c>
      <c r="G22" s="26">
        <f>MIN(INDEX('Payoff Plan'!$E$4:$E$11,$C22),E22+F22)</f>
      </c>
      <c r="H22" s="26">
        <f>H21-I21</f>
      </c>
      <c r="I22" s="26">
        <f>MAX(0,ROUND(MIN(E22+F22-G22,H22),2))</f>
      </c>
      <c r="J22" s="26">
        <f>ROUND(E22+F22-G22-I22,2)</f>
      </c>
    </row>
    <row r="23" spans="1:10" x14ac:dyDescent="0.25">
      <c r="A23" s="20">
        <v>3</v>
      </c>
      <c r="B23" s="25">
        <f>DATE(YEAR(Debts!$B$5),MONTH(Debts!$B$5)+$A23-1,1)</f>
      </c>
      <c r="C23" s="20">
        <v>3</v>
      </c>
      <c r="D23" s="21">
        <f>INDEX('Payoff Plan'!$B$4:$B$11,$C23)</f>
      </c>
      <c r="E23" s="26">
        <f>J15</f>
      </c>
      <c r="F23" s="26">
        <f>ROUND(E23*INDEX('Payoff Plan'!$D$4:$D$11,$C23)/12,2)</f>
      </c>
      <c r="G23" s="26">
        <f>MIN(INDEX('Payoff Plan'!$E$4:$E$11,$C23),E23+F23)</f>
      </c>
      <c r="H23" s="26">
        <f>H22-I22</f>
      </c>
      <c r="I23" s="26">
        <f>MAX(0,ROUND(MIN(E23+F23-G23,H23),2))</f>
      </c>
      <c r="J23" s="26">
        <f>ROUND(E23+F23-G23-I23,2)</f>
      </c>
    </row>
    <row r="24" spans="1:10" x14ac:dyDescent="0.25">
      <c r="A24" s="20">
        <v>3</v>
      </c>
      <c r="B24" s="25">
        <f>DATE(YEAR(Debts!$B$5),MONTH(Debts!$B$5)+$A24-1,1)</f>
      </c>
      <c r="C24" s="20">
        <v>4</v>
      </c>
      <c r="D24" s="21">
        <f>INDEX('Payoff Plan'!$B$4:$B$11,$C24)</f>
      </c>
      <c r="E24" s="26">
        <f>J16</f>
      </c>
      <c r="F24" s="26">
        <f>ROUND(E24*INDEX('Payoff Plan'!$D$4:$D$11,$C24)/12,2)</f>
      </c>
      <c r="G24" s="26">
        <f>MIN(INDEX('Payoff Plan'!$E$4:$E$11,$C24),E24+F24)</f>
      </c>
      <c r="H24" s="26">
        <f>H23-I23</f>
      </c>
      <c r="I24" s="26">
        <f>MAX(0,ROUND(MIN(E24+F24-G24,H24),2))</f>
      </c>
      <c r="J24" s="26">
        <f>ROUND(E24+F24-G24-I24,2)</f>
      </c>
    </row>
    <row r="25" spans="1:10" x14ac:dyDescent="0.25">
      <c r="A25" s="20">
        <v>3</v>
      </c>
      <c r="B25" s="25">
        <f>DATE(YEAR(Debts!$B$5),MONTH(Debts!$B$5)+$A25-1,1)</f>
      </c>
      <c r="C25" s="20">
        <v>5</v>
      </c>
      <c r="D25" s="21">
        <f>INDEX('Payoff Plan'!$B$4:$B$11,$C25)</f>
      </c>
      <c r="E25" s="26">
        <f>J17</f>
      </c>
      <c r="F25" s="26">
        <f>ROUND(E25*INDEX('Payoff Plan'!$D$4:$D$11,$C25)/12,2)</f>
      </c>
      <c r="G25" s="26">
        <f>MIN(INDEX('Payoff Plan'!$E$4:$E$11,$C25),E25+F25)</f>
      </c>
      <c r="H25" s="26">
        <f>H24-I24</f>
      </c>
      <c r="I25" s="26">
        <f>MAX(0,ROUND(MIN(E25+F25-G25,H25),2))</f>
      </c>
      <c r="J25" s="26">
        <f>ROUND(E25+F25-G25-I25,2)</f>
      </c>
    </row>
    <row r="26" spans="1:10" x14ac:dyDescent="0.25">
      <c r="A26" s="20">
        <v>3</v>
      </c>
      <c r="B26" s="25">
        <f>DATE(YEAR(Debts!$B$5),MONTH(Debts!$B$5)+$A26-1,1)</f>
      </c>
      <c r="C26" s="20">
        <v>6</v>
      </c>
      <c r="D26" s="21">
        <f>INDEX('Payoff Plan'!$B$4:$B$11,$C26)</f>
      </c>
      <c r="E26" s="26">
        <f>J18</f>
      </c>
      <c r="F26" s="26">
        <f>ROUND(E26*INDEX('Payoff Plan'!$D$4:$D$11,$C26)/12,2)</f>
      </c>
      <c r="G26" s="26">
        <f>MIN(INDEX('Payoff Plan'!$E$4:$E$11,$C26),E26+F26)</f>
      </c>
      <c r="H26" s="26">
        <f>H25-I25</f>
      </c>
      <c r="I26" s="26">
        <f>MAX(0,ROUND(MIN(E26+F26-G26,H26),2))</f>
      </c>
      <c r="J26" s="26">
        <f>ROUND(E26+F26-G26-I26,2)</f>
      </c>
    </row>
    <row r="27" spans="1:10" x14ac:dyDescent="0.25">
      <c r="A27" s="20">
        <v>3</v>
      </c>
      <c r="B27" s="25">
        <f>DATE(YEAR(Debts!$B$5),MONTH(Debts!$B$5)+$A27-1,1)</f>
      </c>
      <c r="C27" s="20">
        <v>7</v>
      </c>
      <c r="D27" s="21">
        <f>INDEX('Payoff Plan'!$B$4:$B$11,$C27)</f>
      </c>
      <c r="E27" s="26">
        <f>J19</f>
      </c>
      <c r="F27" s="26">
        <f>ROUND(E27*INDEX('Payoff Plan'!$D$4:$D$11,$C27)/12,2)</f>
      </c>
      <c r="G27" s="26">
        <f>MIN(INDEX('Payoff Plan'!$E$4:$E$11,$C27),E27+F27)</f>
      </c>
      <c r="H27" s="26">
        <f>H26-I26</f>
      </c>
      <c r="I27" s="26">
        <f>MAX(0,ROUND(MIN(E27+F27-G27,H27),2))</f>
      </c>
      <c r="J27" s="26">
        <f>ROUND(E27+F27-G27-I27,2)</f>
      </c>
    </row>
    <row r="28" spans="1:10" x14ac:dyDescent="0.25">
      <c r="A28" s="20">
        <v>3</v>
      </c>
      <c r="B28" s="25">
        <f>DATE(YEAR(Debts!$B$5),MONTH(Debts!$B$5)+$A28-1,1)</f>
      </c>
      <c r="C28" s="20">
        <v>8</v>
      </c>
      <c r="D28" s="21">
        <f>INDEX('Payoff Plan'!$B$4:$B$11,$C28)</f>
      </c>
      <c r="E28" s="26">
        <f>J20</f>
      </c>
      <c r="F28" s="26">
        <f>ROUND(E28*INDEX('Payoff Plan'!$D$4:$D$11,$C28)/12,2)</f>
      </c>
      <c r="G28" s="26">
        <f>MIN(INDEX('Payoff Plan'!$E$4:$E$11,$C28),E28+F28)</f>
      </c>
      <c r="H28" s="26">
        <f>H27-I27</f>
      </c>
      <c r="I28" s="26">
        <f>MAX(0,ROUND(MIN(E28+F28-G28,H28),2))</f>
      </c>
      <c r="J28" s="26">
        <f>ROUND(E28+F28-G28-I28,2)</f>
      </c>
    </row>
    <row r="29" spans="1:10" x14ac:dyDescent="0.25">
      <c r="A29" s="20">
        <v>4</v>
      </c>
      <c r="B29" s="25">
        <f>DATE(YEAR(Debts!$B$5),MONTH(Debts!$B$5)+$A29-1,1)</f>
      </c>
      <c r="C29" s="20">
        <v>1</v>
      </c>
      <c r="D29" s="21">
        <f>INDEX('Payoff Plan'!$B$4:$B$11,$C29)</f>
      </c>
      <c r="E29" s="26">
        <f>J21</f>
      </c>
      <c r="F29" s="26">
        <f>ROUND(E29*INDEX('Payoff Plan'!$D$4:$D$11,$C29)/12,2)</f>
      </c>
      <c r="G29" s="26">
        <f>MIN(INDEX('Payoff Plan'!$E$4:$E$11,$C29),E29+F29)</f>
      </c>
      <c r="H29" s="26">
        <f>Debts!$B$6-SUM(G29:G36)</f>
      </c>
      <c r="I29" s="26">
        <f>MAX(0,ROUND(MIN(E29+F29-G29,H29),2))</f>
      </c>
      <c r="J29" s="26">
        <f>ROUND(E29+F29-G29-I29,2)</f>
      </c>
    </row>
    <row r="30" spans="1:10" x14ac:dyDescent="0.25">
      <c r="A30" s="20">
        <v>4</v>
      </c>
      <c r="B30" s="25">
        <f>DATE(YEAR(Debts!$B$5),MONTH(Debts!$B$5)+$A30-1,1)</f>
      </c>
      <c r="C30" s="20">
        <v>2</v>
      </c>
      <c r="D30" s="21">
        <f>INDEX('Payoff Plan'!$B$4:$B$11,$C30)</f>
      </c>
      <c r="E30" s="26">
        <f>J22</f>
      </c>
      <c r="F30" s="26">
        <f>ROUND(E30*INDEX('Payoff Plan'!$D$4:$D$11,$C30)/12,2)</f>
      </c>
      <c r="G30" s="26">
        <f>MIN(INDEX('Payoff Plan'!$E$4:$E$11,$C30),E30+F30)</f>
      </c>
      <c r="H30" s="26">
        <f>H29-I29</f>
      </c>
      <c r="I30" s="26">
        <f>MAX(0,ROUND(MIN(E30+F30-G30,H30),2))</f>
      </c>
      <c r="J30" s="26">
        <f>ROUND(E30+F30-G30-I30,2)</f>
      </c>
    </row>
    <row r="31" spans="1:10" x14ac:dyDescent="0.25">
      <c r="A31" s="20">
        <v>4</v>
      </c>
      <c r="B31" s="25">
        <f>DATE(YEAR(Debts!$B$5),MONTH(Debts!$B$5)+$A31-1,1)</f>
      </c>
      <c r="C31" s="20">
        <v>3</v>
      </c>
      <c r="D31" s="21">
        <f>INDEX('Payoff Plan'!$B$4:$B$11,$C31)</f>
      </c>
      <c r="E31" s="26">
        <f>J23</f>
      </c>
      <c r="F31" s="26">
        <f>ROUND(E31*INDEX('Payoff Plan'!$D$4:$D$11,$C31)/12,2)</f>
      </c>
      <c r="G31" s="26">
        <f>MIN(INDEX('Payoff Plan'!$E$4:$E$11,$C31),E31+F31)</f>
      </c>
      <c r="H31" s="26">
        <f>H30-I30</f>
      </c>
      <c r="I31" s="26">
        <f>MAX(0,ROUND(MIN(E31+F31-G31,H31),2))</f>
      </c>
      <c r="J31" s="26">
        <f>ROUND(E31+F31-G31-I31,2)</f>
      </c>
    </row>
    <row r="32" spans="1:10" x14ac:dyDescent="0.25">
      <c r="A32" s="20">
        <v>4</v>
      </c>
      <c r="B32" s="25">
        <f>DATE(YEAR(Debts!$B$5),MONTH(Debts!$B$5)+$A32-1,1)</f>
      </c>
      <c r="C32" s="20">
        <v>4</v>
      </c>
      <c r="D32" s="21">
        <f>INDEX('Payoff Plan'!$B$4:$B$11,$C32)</f>
      </c>
      <c r="E32" s="26">
        <f>J24</f>
      </c>
      <c r="F32" s="26">
        <f>ROUND(E32*INDEX('Payoff Plan'!$D$4:$D$11,$C32)/12,2)</f>
      </c>
      <c r="G32" s="26">
        <f>MIN(INDEX('Payoff Plan'!$E$4:$E$11,$C32),E32+F32)</f>
      </c>
      <c r="H32" s="26">
        <f>H31-I31</f>
      </c>
      <c r="I32" s="26">
        <f>MAX(0,ROUND(MIN(E32+F32-G32,H32),2))</f>
      </c>
      <c r="J32" s="26">
        <f>ROUND(E32+F32-G32-I32,2)</f>
      </c>
    </row>
    <row r="33" spans="1:10" x14ac:dyDescent="0.25">
      <c r="A33" s="20">
        <v>4</v>
      </c>
      <c r="B33" s="25">
        <f>DATE(YEAR(Debts!$B$5),MONTH(Debts!$B$5)+$A33-1,1)</f>
      </c>
      <c r="C33" s="20">
        <v>5</v>
      </c>
      <c r="D33" s="21">
        <f>INDEX('Payoff Plan'!$B$4:$B$11,$C33)</f>
      </c>
      <c r="E33" s="26">
        <f>J25</f>
      </c>
      <c r="F33" s="26">
        <f>ROUND(E33*INDEX('Payoff Plan'!$D$4:$D$11,$C33)/12,2)</f>
      </c>
      <c r="G33" s="26">
        <f>MIN(INDEX('Payoff Plan'!$E$4:$E$11,$C33),E33+F33)</f>
      </c>
      <c r="H33" s="26">
        <f>H32-I32</f>
      </c>
      <c r="I33" s="26">
        <f>MAX(0,ROUND(MIN(E33+F33-G33,H33),2))</f>
      </c>
      <c r="J33" s="26">
        <f>ROUND(E33+F33-G33-I33,2)</f>
      </c>
    </row>
    <row r="34" spans="1:10" x14ac:dyDescent="0.25">
      <c r="A34" s="20">
        <v>4</v>
      </c>
      <c r="B34" s="25">
        <f>DATE(YEAR(Debts!$B$5),MONTH(Debts!$B$5)+$A34-1,1)</f>
      </c>
      <c r="C34" s="20">
        <v>6</v>
      </c>
      <c r="D34" s="21">
        <f>INDEX('Payoff Plan'!$B$4:$B$11,$C34)</f>
      </c>
      <c r="E34" s="26">
        <f>J26</f>
      </c>
      <c r="F34" s="26">
        <f>ROUND(E34*INDEX('Payoff Plan'!$D$4:$D$11,$C34)/12,2)</f>
      </c>
      <c r="G34" s="26">
        <f>MIN(INDEX('Payoff Plan'!$E$4:$E$11,$C34),E34+F34)</f>
      </c>
      <c r="H34" s="26">
        <f>H33-I33</f>
      </c>
      <c r="I34" s="26">
        <f>MAX(0,ROUND(MIN(E34+F34-G34,H34),2))</f>
      </c>
      <c r="J34" s="26">
        <f>ROUND(E34+F34-G34-I34,2)</f>
      </c>
    </row>
    <row r="35" spans="1:10" x14ac:dyDescent="0.25">
      <c r="A35" s="20">
        <v>4</v>
      </c>
      <c r="B35" s="25">
        <f>DATE(YEAR(Debts!$B$5),MONTH(Debts!$B$5)+$A35-1,1)</f>
      </c>
      <c r="C35" s="20">
        <v>7</v>
      </c>
      <c r="D35" s="21">
        <f>INDEX('Payoff Plan'!$B$4:$B$11,$C35)</f>
      </c>
      <c r="E35" s="26">
        <f>J27</f>
      </c>
      <c r="F35" s="26">
        <f>ROUND(E35*INDEX('Payoff Plan'!$D$4:$D$11,$C35)/12,2)</f>
      </c>
      <c r="G35" s="26">
        <f>MIN(INDEX('Payoff Plan'!$E$4:$E$11,$C35),E35+F35)</f>
      </c>
      <c r="H35" s="26">
        <f>H34-I34</f>
      </c>
      <c r="I35" s="26">
        <f>MAX(0,ROUND(MIN(E35+F35-G35,H35),2))</f>
      </c>
      <c r="J35" s="26">
        <f>ROUND(E35+F35-G35-I35,2)</f>
      </c>
    </row>
    <row r="36" spans="1:10" x14ac:dyDescent="0.25">
      <c r="A36" s="20">
        <v>4</v>
      </c>
      <c r="B36" s="25">
        <f>DATE(YEAR(Debts!$B$5),MONTH(Debts!$B$5)+$A36-1,1)</f>
      </c>
      <c r="C36" s="20">
        <v>8</v>
      </c>
      <c r="D36" s="21">
        <f>INDEX('Payoff Plan'!$B$4:$B$11,$C36)</f>
      </c>
      <c r="E36" s="26">
        <f>J28</f>
      </c>
      <c r="F36" s="26">
        <f>ROUND(E36*INDEX('Payoff Plan'!$D$4:$D$11,$C36)/12,2)</f>
      </c>
      <c r="G36" s="26">
        <f>MIN(INDEX('Payoff Plan'!$E$4:$E$11,$C36),E36+F36)</f>
      </c>
      <c r="H36" s="26">
        <f>H35-I35</f>
      </c>
      <c r="I36" s="26">
        <f>MAX(0,ROUND(MIN(E36+F36-G36,H36),2))</f>
      </c>
      <c r="J36" s="26">
        <f>ROUND(E36+F36-G36-I36,2)</f>
      </c>
    </row>
    <row r="37" spans="1:10" x14ac:dyDescent="0.25">
      <c r="A37" s="20">
        <v>5</v>
      </c>
      <c r="B37" s="25">
        <f>DATE(YEAR(Debts!$B$5),MONTH(Debts!$B$5)+$A37-1,1)</f>
      </c>
      <c r="C37" s="20">
        <v>1</v>
      </c>
      <c r="D37" s="21">
        <f>INDEX('Payoff Plan'!$B$4:$B$11,$C37)</f>
      </c>
      <c r="E37" s="26">
        <f>J29</f>
      </c>
      <c r="F37" s="26">
        <f>ROUND(E37*INDEX('Payoff Plan'!$D$4:$D$11,$C37)/12,2)</f>
      </c>
      <c r="G37" s="26">
        <f>MIN(INDEX('Payoff Plan'!$E$4:$E$11,$C37),E37+F37)</f>
      </c>
      <c r="H37" s="26">
        <f>Debts!$B$6-SUM(G37:G44)</f>
      </c>
      <c r="I37" s="26">
        <f>MAX(0,ROUND(MIN(E37+F37-G37,H37),2))</f>
      </c>
      <c r="J37" s="26">
        <f>ROUND(E37+F37-G37-I37,2)</f>
      </c>
    </row>
    <row r="38" spans="1:10" x14ac:dyDescent="0.25">
      <c r="A38" s="20">
        <v>5</v>
      </c>
      <c r="B38" s="25">
        <f>DATE(YEAR(Debts!$B$5),MONTH(Debts!$B$5)+$A38-1,1)</f>
      </c>
      <c r="C38" s="20">
        <v>2</v>
      </c>
      <c r="D38" s="21">
        <f>INDEX('Payoff Plan'!$B$4:$B$11,$C38)</f>
      </c>
      <c r="E38" s="26">
        <f>J30</f>
      </c>
      <c r="F38" s="26">
        <f>ROUND(E38*INDEX('Payoff Plan'!$D$4:$D$11,$C38)/12,2)</f>
      </c>
      <c r="G38" s="26">
        <f>MIN(INDEX('Payoff Plan'!$E$4:$E$11,$C38),E38+F38)</f>
      </c>
      <c r="H38" s="26">
        <f>H37-I37</f>
      </c>
      <c r="I38" s="26">
        <f>MAX(0,ROUND(MIN(E38+F38-G38,H38),2))</f>
      </c>
      <c r="J38" s="26">
        <f>ROUND(E38+F38-G38-I38,2)</f>
      </c>
    </row>
    <row r="39" spans="1:10" x14ac:dyDescent="0.25">
      <c r="A39" s="20">
        <v>5</v>
      </c>
      <c r="B39" s="25">
        <f>DATE(YEAR(Debts!$B$5),MONTH(Debts!$B$5)+$A39-1,1)</f>
      </c>
      <c r="C39" s="20">
        <v>3</v>
      </c>
      <c r="D39" s="21">
        <f>INDEX('Payoff Plan'!$B$4:$B$11,$C39)</f>
      </c>
      <c r="E39" s="26">
        <f>J31</f>
      </c>
      <c r="F39" s="26">
        <f>ROUND(E39*INDEX('Payoff Plan'!$D$4:$D$11,$C39)/12,2)</f>
      </c>
      <c r="G39" s="26">
        <f>MIN(INDEX('Payoff Plan'!$E$4:$E$11,$C39),E39+F39)</f>
      </c>
      <c r="H39" s="26">
        <f>H38-I38</f>
      </c>
      <c r="I39" s="26">
        <f>MAX(0,ROUND(MIN(E39+F39-G39,H39),2))</f>
      </c>
      <c r="J39" s="26">
        <f>ROUND(E39+F39-G39-I39,2)</f>
      </c>
    </row>
    <row r="40" spans="1:10" x14ac:dyDescent="0.25">
      <c r="A40" s="20">
        <v>5</v>
      </c>
      <c r="B40" s="25">
        <f>DATE(YEAR(Debts!$B$5),MONTH(Debts!$B$5)+$A40-1,1)</f>
      </c>
      <c r="C40" s="20">
        <v>4</v>
      </c>
      <c r="D40" s="21">
        <f>INDEX('Payoff Plan'!$B$4:$B$11,$C40)</f>
      </c>
      <c r="E40" s="26">
        <f>J32</f>
      </c>
      <c r="F40" s="26">
        <f>ROUND(E40*INDEX('Payoff Plan'!$D$4:$D$11,$C40)/12,2)</f>
      </c>
      <c r="G40" s="26">
        <f>MIN(INDEX('Payoff Plan'!$E$4:$E$11,$C40),E40+F40)</f>
      </c>
      <c r="H40" s="26">
        <f>H39-I39</f>
      </c>
      <c r="I40" s="26">
        <f>MAX(0,ROUND(MIN(E40+F40-G40,H40),2))</f>
      </c>
      <c r="J40" s="26">
        <f>ROUND(E40+F40-G40-I40,2)</f>
      </c>
    </row>
    <row r="41" spans="1:10" x14ac:dyDescent="0.25">
      <c r="A41" s="20">
        <v>5</v>
      </c>
      <c r="B41" s="25">
        <f>DATE(YEAR(Debts!$B$5),MONTH(Debts!$B$5)+$A41-1,1)</f>
      </c>
      <c r="C41" s="20">
        <v>5</v>
      </c>
      <c r="D41" s="21">
        <f>INDEX('Payoff Plan'!$B$4:$B$11,$C41)</f>
      </c>
      <c r="E41" s="26">
        <f>J33</f>
      </c>
      <c r="F41" s="26">
        <f>ROUND(E41*INDEX('Payoff Plan'!$D$4:$D$11,$C41)/12,2)</f>
      </c>
      <c r="G41" s="26">
        <f>MIN(INDEX('Payoff Plan'!$E$4:$E$11,$C41),E41+F41)</f>
      </c>
      <c r="H41" s="26">
        <f>H40-I40</f>
      </c>
      <c r="I41" s="26">
        <f>MAX(0,ROUND(MIN(E41+F41-G41,H41),2))</f>
      </c>
      <c r="J41" s="26">
        <f>ROUND(E41+F41-G41-I41,2)</f>
      </c>
    </row>
    <row r="42" spans="1:10" x14ac:dyDescent="0.25">
      <c r="A42" s="20">
        <v>5</v>
      </c>
      <c r="B42" s="25">
        <f>DATE(YEAR(Debts!$B$5),MONTH(Debts!$B$5)+$A42-1,1)</f>
      </c>
      <c r="C42" s="20">
        <v>6</v>
      </c>
      <c r="D42" s="21">
        <f>INDEX('Payoff Plan'!$B$4:$B$11,$C42)</f>
      </c>
      <c r="E42" s="26">
        <f>J34</f>
      </c>
      <c r="F42" s="26">
        <f>ROUND(E42*INDEX('Payoff Plan'!$D$4:$D$11,$C42)/12,2)</f>
      </c>
      <c r="G42" s="26">
        <f>MIN(INDEX('Payoff Plan'!$E$4:$E$11,$C42),E42+F42)</f>
      </c>
      <c r="H42" s="26">
        <f>H41-I41</f>
      </c>
      <c r="I42" s="26">
        <f>MAX(0,ROUND(MIN(E42+F42-G42,H42),2))</f>
      </c>
      <c r="J42" s="26">
        <f>ROUND(E42+F42-G42-I42,2)</f>
      </c>
    </row>
    <row r="43" spans="1:10" x14ac:dyDescent="0.25">
      <c r="A43" s="20">
        <v>5</v>
      </c>
      <c r="B43" s="25">
        <f>DATE(YEAR(Debts!$B$5),MONTH(Debts!$B$5)+$A43-1,1)</f>
      </c>
      <c r="C43" s="20">
        <v>7</v>
      </c>
      <c r="D43" s="21">
        <f>INDEX('Payoff Plan'!$B$4:$B$11,$C43)</f>
      </c>
      <c r="E43" s="26">
        <f>J35</f>
      </c>
      <c r="F43" s="26">
        <f>ROUND(E43*INDEX('Payoff Plan'!$D$4:$D$11,$C43)/12,2)</f>
      </c>
      <c r="G43" s="26">
        <f>MIN(INDEX('Payoff Plan'!$E$4:$E$11,$C43),E43+F43)</f>
      </c>
      <c r="H43" s="26">
        <f>H42-I42</f>
      </c>
      <c r="I43" s="26">
        <f>MAX(0,ROUND(MIN(E43+F43-G43,H43),2))</f>
      </c>
      <c r="J43" s="26">
        <f>ROUND(E43+F43-G43-I43,2)</f>
      </c>
    </row>
    <row r="44" spans="1:10" x14ac:dyDescent="0.25">
      <c r="A44" s="20">
        <v>5</v>
      </c>
      <c r="B44" s="25">
        <f>DATE(YEAR(Debts!$B$5),MONTH(Debts!$B$5)+$A44-1,1)</f>
      </c>
      <c r="C44" s="20">
        <v>8</v>
      </c>
      <c r="D44" s="21">
        <f>INDEX('Payoff Plan'!$B$4:$B$11,$C44)</f>
      </c>
      <c r="E44" s="26">
        <f>J36</f>
      </c>
      <c r="F44" s="26">
        <f>ROUND(E44*INDEX('Payoff Plan'!$D$4:$D$11,$C44)/12,2)</f>
      </c>
      <c r="G44" s="26">
        <f>MIN(INDEX('Payoff Plan'!$E$4:$E$11,$C44),E44+F44)</f>
      </c>
      <c r="H44" s="26">
        <f>H43-I43</f>
      </c>
      <c r="I44" s="26">
        <f>MAX(0,ROUND(MIN(E44+F44-G44,H44),2))</f>
      </c>
      <c r="J44" s="26">
        <f>ROUND(E44+F44-G44-I44,2)</f>
      </c>
    </row>
    <row r="45" spans="1:10" x14ac:dyDescent="0.25">
      <c r="A45" s="20">
        <v>6</v>
      </c>
      <c r="B45" s="25">
        <f>DATE(YEAR(Debts!$B$5),MONTH(Debts!$B$5)+$A45-1,1)</f>
      </c>
      <c r="C45" s="20">
        <v>1</v>
      </c>
      <c r="D45" s="21">
        <f>INDEX('Payoff Plan'!$B$4:$B$11,$C45)</f>
      </c>
      <c r="E45" s="26">
        <f>J37</f>
      </c>
      <c r="F45" s="26">
        <f>ROUND(E45*INDEX('Payoff Plan'!$D$4:$D$11,$C45)/12,2)</f>
      </c>
      <c r="G45" s="26">
        <f>MIN(INDEX('Payoff Plan'!$E$4:$E$11,$C45),E45+F45)</f>
      </c>
      <c r="H45" s="26">
        <f>Debts!$B$6-SUM(G45:G52)</f>
      </c>
      <c r="I45" s="26">
        <f>MAX(0,ROUND(MIN(E45+F45-G45,H45),2))</f>
      </c>
      <c r="J45" s="26">
        <f>ROUND(E45+F45-G45-I45,2)</f>
      </c>
    </row>
    <row r="46" spans="1:10" x14ac:dyDescent="0.25">
      <c r="A46" s="20">
        <v>6</v>
      </c>
      <c r="B46" s="25">
        <f>DATE(YEAR(Debts!$B$5),MONTH(Debts!$B$5)+$A46-1,1)</f>
      </c>
      <c r="C46" s="20">
        <v>2</v>
      </c>
      <c r="D46" s="21">
        <f>INDEX('Payoff Plan'!$B$4:$B$11,$C46)</f>
      </c>
      <c r="E46" s="26">
        <f>J38</f>
      </c>
      <c r="F46" s="26">
        <f>ROUND(E46*INDEX('Payoff Plan'!$D$4:$D$11,$C46)/12,2)</f>
      </c>
      <c r="G46" s="26">
        <f>MIN(INDEX('Payoff Plan'!$E$4:$E$11,$C46),E46+F46)</f>
      </c>
      <c r="H46" s="26">
        <f>H45-I45</f>
      </c>
      <c r="I46" s="26">
        <f>MAX(0,ROUND(MIN(E46+F46-G46,H46),2))</f>
      </c>
      <c r="J46" s="26">
        <f>ROUND(E46+F46-G46-I46,2)</f>
      </c>
    </row>
    <row r="47" spans="1:10" x14ac:dyDescent="0.25">
      <c r="A47" s="20">
        <v>6</v>
      </c>
      <c r="B47" s="25">
        <f>DATE(YEAR(Debts!$B$5),MONTH(Debts!$B$5)+$A47-1,1)</f>
      </c>
      <c r="C47" s="20">
        <v>3</v>
      </c>
      <c r="D47" s="21">
        <f>INDEX('Payoff Plan'!$B$4:$B$11,$C47)</f>
      </c>
      <c r="E47" s="26">
        <f>J39</f>
      </c>
      <c r="F47" s="26">
        <f>ROUND(E47*INDEX('Payoff Plan'!$D$4:$D$11,$C47)/12,2)</f>
      </c>
      <c r="G47" s="26">
        <f>MIN(INDEX('Payoff Plan'!$E$4:$E$11,$C47),E47+F47)</f>
      </c>
      <c r="H47" s="26">
        <f>H46-I46</f>
      </c>
      <c r="I47" s="26">
        <f>MAX(0,ROUND(MIN(E47+F47-G47,H47),2))</f>
      </c>
      <c r="J47" s="26">
        <f>ROUND(E47+F47-G47-I47,2)</f>
      </c>
    </row>
    <row r="48" spans="1:10" x14ac:dyDescent="0.25">
      <c r="A48" s="20">
        <v>6</v>
      </c>
      <c r="B48" s="25">
        <f>DATE(YEAR(Debts!$B$5),MONTH(Debts!$B$5)+$A48-1,1)</f>
      </c>
      <c r="C48" s="20">
        <v>4</v>
      </c>
      <c r="D48" s="21">
        <f>INDEX('Payoff Plan'!$B$4:$B$11,$C48)</f>
      </c>
      <c r="E48" s="26">
        <f>J40</f>
      </c>
      <c r="F48" s="26">
        <f>ROUND(E48*INDEX('Payoff Plan'!$D$4:$D$11,$C48)/12,2)</f>
      </c>
      <c r="G48" s="26">
        <f>MIN(INDEX('Payoff Plan'!$E$4:$E$11,$C48),E48+F48)</f>
      </c>
      <c r="H48" s="26">
        <f>H47-I47</f>
      </c>
      <c r="I48" s="26">
        <f>MAX(0,ROUND(MIN(E48+F48-G48,H48),2))</f>
      </c>
      <c r="J48" s="26">
        <f>ROUND(E48+F48-G48-I48,2)</f>
      </c>
    </row>
    <row r="49" spans="1:10" x14ac:dyDescent="0.25">
      <c r="A49" s="20">
        <v>6</v>
      </c>
      <c r="B49" s="25">
        <f>DATE(YEAR(Debts!$B$5),MONTH(Debts!$B$5)+$A49-1,1)</f>
      </c>
      <c r="C49" s="20">
        <v>5</v>
      </c>
      <c r="D49" s="21">
        <f>INDEX('Payoff Plan'!$B$4:$B$11,$C49)</f>
      </c>
      <c r="E49" s="26">
        <f>J41</f>
      </c>
      <c r="F49" s="26">
        <f>ROUND(E49*INDEX('Payoff Plan'!$D$4:$D$11,$C49)/12,2)</f>
      </c>
      <c r="G49" s="26">
        <f>MIN(INDEX('Payoff Plan'!$E$4:$E$11,$C49),E49+F49)</f>
      </c>
      <c r="H49" s="26">
        <f>H48-I48</f>
      </c>
      <c r="I49" s="26">
        <f>MAX(0,ROUND(MIN(E49+F49-G49,H49),2))</f>
      </c>
      <c r="J49" s="26">
        <f>ROUND(E49+F49-G49-I49,2)</f>
      </c>
    </row>
    <row r="50" spans="1:10" x14ac:dyDescent="0.25">
      <c r="A50" s="20">
        <v>6</v>
      </c>
      <c r="B50" s="25">
        <f>DATE(YEAR(Debts!$B$5),MONTH(Debts!$B$5)+$A50-1,1)</f>
      </c>
      <c r="C50" s="20">
        <v>6</v>
      </c>
      <c r="D50" s="21">
        <f>INDEX('Payoff Plan'!$B$4:$B$11,$C50)</f>
      </c>
      <c r="E50" s="26">
        <f>J42</f>
      </c>
      <c r="F50" s="26">
        <f>ROUND(E50*INDEX('Payoff Plan'!$D$4:$D$11,$C50)/12,2)</f>
      </c>
      <c r="G50" s="26">
        <f>MIN(INDEX('Payoff Plan'!$E$4:$E$11,$C50),E50+F50)</f>
      </c>
      <c r="H50" s="26">
        <f>H49-I49</f>
      </c>
      <c r="I50" s="26">
        <f>MAX(0,ROUND(MIN(E50+F50-G50,H50),2))</f>
      </c>
      <c r="J50" s="26">
        <f>ROUND(E50+F50-G50-I50,2)</f>
      </c>
    </row>
    <row r="51" spans="1:10" x14ac:dyDescent="0.25">
      <c r="A51" s="20">
        <v>6</v>
      </c>
      <c r="B51" s="25">
        <f>DATE(YEAR(Debts!$B$5),MONTH(Debts!$B$5)+$A51-1,1)</f>
      </c>
      <c r="C51" s="20">
        <v>7</v>
      </c>
      <c r="D51" s="21">
        <f>INDEX('Payoff Plan'!$B$4:$B$11,$C51)</f>
      </c>
      <c r="E51" s="26">
        <f>J43</f>
      </c>
      <c r="F51" s="26">
        <f>ROUND(E51*INDEX('Payoff Plan'!$D$4:$D$11,$C51)/12,2)</f>
      </c>
      <c r="G51" s="26">
        <f>MIN(INDEX('Payoff Plan'!$E$4:$E$11,$C51),E51+F51)</f>
      </c>
      <c r="H51" s="26">
        <f>H50-I50</f>
      </c>
      <c r="I51" s="26">
        <f>MAX(0,ROUND(MIN(E51+F51-G51,H51),2))</f>
      </c>
      <c r="J51" s="26">
        <f>ROUND(E51+F51-G51-I51,2)</f>
      </c>
    </row>
    <row r="52" spans="1:10" x14ac:dyDescent="0.25">
      <c r="A52" s="20">
        <v>6</v>
      </c>
      <c r="B52" s="25">
        <f>DATE(YEAR(Debts!$B$5),MONTH(Debts!$B$5)+$A52-1,1)</f>
      </c>
      <c r="C52" s="20">
        <v>8</v>
      </c>
      <c r="D52" s="21">
        <f>INDEX('Payoff Plan'!$B$4:$B$11,$C52)</f>
      </c>
      <c r="E52" s="26">
        <f>J44</f>
      </c>
      <c r="F52" s="26">
        <f>ROUND(E52*INDEX('Payoff Plan'!$D$4:$D$11,$C52)/12,2)</f>
      </c>
      <c r="G52" s="26">
        <f>MIN(INDEX('Payoff Plan'!$E$4:$E$11,$C52),E52+F52)</f>
      </c>
      <c r="H52" s="26">
        <f>H51-I51</f>
      </c>
      <c r="I52" s="26">
        <f>MAX(0,ROUND(MIN(E52+F52-G52,H52),2))</f>
      </c>
      <c r="J52" s="26">
        <f>ROUND(E52+F52-G52-I52,2)</f>
      </c>
    </row>
    <row r="53" spans="1:10" x14ac:dyDescent="0.25">
      <c r="A53" s="20">
        <v>7</v>
      </c>
      <c r="B53" s="25">
        <f>DATE(YEAR(Debts!$B$5),MONTH(Debts!$B$5)+$A53-1,1)</f>
      </c>
      <c r="C53" s="20">
        <v>1</v>
      </c>
      <c r="D53" s="21">
        <f>INDEX('Payoff Plan'!$B$4:$B$11,$C53)</f>
      </c>
      <c r="E53" s="26">
        <f>J45</f>
      </c>
      <c r="F53" s="26">
        <f>ROUND(E53*INDEX('Payoff Plan'!$D$4:$D$11,$C53)/12,2)</f>
      </c>
      <c r="G53" s="26">
        <f>MIN(INDEX('Payoff Plan'!$E$4:$E$11,$C53),E53+F53)</f>
      </c>
      <c r="H53" s="26">
        <f>Debts!$B$6-SUM(G53:G60)</f>
      </c>
      <c r="I53" s="26">
        <f>MAX(0,ROUND(MIN(E53+F53-G53,H53),2))</f>
      </c>
      <c r="J53" s="26">
        <f>ROUND(E53+F53-G53-I53,2)</f>
      </c>
    </row>
    <row r="54" spans="1:10" x14ac:dyDescent="0.25">
      <c r="A54" s="20">
        <v>7</v>
      </c>
      <c r="B54" s="25">
        <f>DATE(YEAR(Debts!$B$5),MONTH(Debts!$B$5)+$A54-1,1)</f>
      </c>
      <c r="C54" s="20">
        <v>2</v>
      </c>
      <c r="D54" s="21">
        <f>INDEX('Payoff Plan'!$B$4:$B$11,$C54)</f>
      </c>
      <c r="E54" s="26">
        <f>J46</f>
      </c>
      <c r="F54" s="26">
        <f>ROUND(E54*INDEX('Payoff Plan'!$D$4:$D$11,$C54)/12,2)</f>
      </c>
      <c r="G54" s="26">
        <f>MIN(INDEX('Payoff Plan'!$E$4:$E$11,$C54),E54+F54)</f>
      </c>
      <c r="H54" s="26">
        <f>H53-I53</f>
      </c>
      <c r="I54" s="26">
        <f>MAX(0,ROUND(MIN(E54+F54-G54,H54),2))</f>
      </c>
      <c r="J54" s="26">
        <f>ROUND(E54+F54-G54-I54,2)</f>
      </c>
    </row>
    <row r="55" spans="1:10" x14ac:dyDescent="0.25">
      <c r="A55" s="20">
        <v>7</v>
      </c>
      <c r="B55" s="25">
        <f>DATE(YEAR(Debts!$B$5),MONTH(Debts!$B$5)+$A55-1,1)</f>
      </c>
      <c r="C55" s="20">
        <v>3</v>
      </c>
      <c r="D55" s="21">
        <f>INDEX('Payoff Plan'!$B$4:$B$11,$C55)</f>
      </c>
      <c r="E55" s="26">
        <f>J47</f>
      </c>
      <c r="F55" s="26">
        <f>ROUND(E55*INDEX('Payoff Plan'!$D$4:$D$11,$C55)/12,2)</f>
      </c>
      <c r="G55" s="26">
        <f>MIN(INDEX('Payoff Plan'!$E$4:$E$11,$C55),E55+F55)</f>
      </c>
      <c r="H55" s="26">
        <f>H54-I54</f>
      </c>
      <c r="I55" s="26">
        <f>MAX(0,ROUND(MIN(E55+F55-G55,H55),2))</f>
      </c>
      <c r="J55" s="26">
        <f>ROUND(E55+F55-G55-I55,2)</f>
      </c>
    </row>
    <row r="56" spans="1:10" x14ac:dyDescent="0.25">
      <c r="A56" s="20">
        <v>7</v>
      </c>
      <c r="B56" s="25">
        <f>DATE(YEAR(Debts!$B$5),MONTH(Debts!$B$5)+$A56-1,1)</f>
      </c>
      <c r="C56" s="20">
        <v>4</v>
      </c>
      <c r="D56" s="21">
        <f>INDEX('Payoff Plan'!$B$4:$B$11,$C56)</f>
      </c>
      <c r="E56" s="26">
        <f>J48</f>
      </c>
      <c r="F56" s="26">
        <f>ROUND(E56*INDEX('Payoff Plan'!$D$4:$D$11,$C56)/12,2)</f>
      </c>
      <c r="G56" s="26">
        <f>MIN(INDEX('Payoff Plan'!$E$4:$E$11,$C56),E56+F56)</f>
      </c>
      <c r="H56" s="26">
        <f>H55-I55</f>
      </c>
      <c r="I56" s="26">
        <f>MAX(0,ROUND(MIN(E56+F56-G56,H56),2))</f>
      </c>
      <c r="J56" s="26">
        <f>ROUND(E56+F56-G56-I56,2)</f>
      </c>
    </row>
    <row r="57" spans="1:10" x14ac:dyDescent="0.25">
      <c r="A57" s="20">
        <v>7</v>
      </c>
      <c r="B57" s="25">
        <f>DATE(YEAR(Debts!$B$5),MONTH(Debts!$B$5)+$A57-1,1)</f>
      </c>
      <c r="C57" s="20">
        <v>5</v>
      </c>
      <c r="D57" s="21">
        <f>INDEX('Payoff Plan'!$B$4:$B$11,$C57)</f>
      </c>
      <c r="E57" s="26">
        <f>J49</f>
      </c>
      <c r="F57" s="26">
        <f>ROUND(E57*INDEX('Payoff Plan'!$D$4:$D$11,$C57)/12,2)</f>
      </c>
      <c r="G57" s="26">
        <f>MIN(INDEX('Payoff Plan'!$E$4:$E$11,$C57),E57+F57)</f>
      </c>
      <c r="H57" s="26">
        <f>H56-I56</f>
      </c>
      <c r="I57" s="26">
        <f>MAX(0,ROUND(MIN(E57+F57-G57,H57),2))</f>
      </c>
      <c r="J57" s="26">
        <f>ROUND(E57+F57-G57-I57,2)</f>
      </c>
    </row>
    <row r="58" spans="1:10" x14ac:dyDescent="0.25">
      <c r="A58" s="20">
        <v>7</v>
      </c>
      <c r="B58" s="25">
        <f>DATE(YEAR(Debts!$B$5),MONTH(Debts!$B$5)+$A58-1,1)</f>
      </c>
      <c r="C58" s="20">
        <v>6</v>
      </c>
      <c r="D58" s="21">
        <f>INDEX('Payoff Plan'!$B$4:$B$11,$C58)</f>
      </c>
      <c r="E58" s="26">
        <f>J50</f>
      </c>
      <c r="F58" s="26">
        <f>ROUND(E58*INDEX('Payoff Plan'!$D$4:$D$11,$C58)/12,2)</f>
      </c>
      <c r="G58" s="26">
        <f>MIN(INDEX('Payoff Plan'!$E$4:$E$11,$C58),E58+F58)</f>
      </c>
      <c r="H58" s="26">
        <f>H57-I57</f>
      </c>
      <c r="I58" s="26">
        <f>MAX(0,ROUND(MIN(E58+F58-G58,H58),2))</f>
      </c>
      <c r="J58" s="26">
        <f>ROUND(E58+F58-G58-I58,2)</f>
      </c>
    </row>
    <row r="59" spans="1:10" x14ac:dyDescent="0.25">
      <c r="A59" s="20">
        <v>7</v>
      </c>
      <c r="B59" s="25">
        <f>DATE(YEAR(Debts!$B$5),MONTH(Debts!$B$5)+$A59-1,1)</f>
      </c>
      <c r="C59" s="20">
        <v>7</v>
      </c>
      <c r="D59" s="21">
        <f>INDEX('Payoff Plan'!$B$4:$B$11,$C59)</f>
      </c>
      <c r="E59" s="26">
        <f>J51</f>
      </c>
      <c r="F59" s="26">
        <f>ROUND(E59*INDEX('Payoff Plan'!$D$4:$D$11,$C59)/12,2)</f>
      </c>
      <c r="G59" s="26">
        <f>MIN(INDEX('Payoff Plan'!$E$4:$E$11,$C59),E59+F59)</f>
      </c>
      <c r="H59" s="26">
        <f>H58-I58</f>
      </c>
      <c r="I59" s="26">
        <f>MAX(0,ROUND(MIN(E59+F59-G59,H59),2))</f>
      </c>
      <c r="J59" s="26">
        <f>ROUND(E59+F59-G59-I59,2)</f>
      </c>
    </row>
    <row r="60" spans="1:10" x14ac:dyDescent="0.25">
      <c r="A60" s="20">
        <v>7</v>
      </c>
      <c r="B60" s="25">
        <f>DATE(YEAR(Debts!$B$5),MONTH(Debts!$B$5)+$A60-1,1)</f>
      </c>
      <c r="C60" s="20">
        <v>8</v>
      </c>
      <c r="D60" s="21">
        <f>INDEX('Payoff Plan'!$B$4:$B$11,$C60)</f>
      </c>
      <c r="E60" s="26">
        <f>J52</f>
      </c>
      <c r="F60" s="26">
        <f>ROUND(E60*INDEX('Payoff Plan'!$D$4:$D$11,$C60)/12,2)</f>
      </c>
      <c r="G60" s="26">
        <f>MIN(INDEX('Payoff Plan'!$E$4:$E$11,$C60),E60+F60)</f>
      </c>
      <c r="H60" s="26">
        <f>H59-I59</f>
      </c>
      <c r="I60" s="26">
        <f>MAX(0,ROUND(MIN(E60+F60-G60,H60),2))</f>
      </c>
      <c r="J60" s="26">
        <f>ROUND(E60+F60-G60-I60,2)</f>
      </c>
    </row>
    <row r="61" spans="1:10" x14ac:dyDescent="0.25">
      <c r="A61" s="20">
        <v>8</v>
      </c>
      <c r="B61" s="25">
        <f>DATE(YEAR(Debts!$B$5),MONTH(Debts!$B$5)+$A61-1,1)</f>
      </c>
      <c r="C61" s="20">
        <v>1</v>
      </c>
      <c r="D61" s="21">
        <f>INDEX('Payoff Plan'!$B$4:$B$11,$C61)</f>
      </c>
      <c r="E61" s="26">
        <f>J53</f>
      </c>
      <c r="F61" s="26">
        <f>ROUND(E61*INDEX('Payoff Plan'!$D$4:$D$11,$C61)/12,2)</f>
      </c>
      <c r="G61" s="26">
        <f>MIN(INDEX('Payoff Plan'!$E$4:$E$11,$C61),E61+F61)</f>
      </c>
      <c r="H61" s="26">
        <f>Debts!$B$6-SUM(G61:G68)</f>
      </c>
      <c r="I61" s="26">
        <f>MAX(0,ROUND(MIN(E61+F61-G61,H61),2))</f>
      </c>
      <c r="J61" s="26">
        <f>ROUND(E61+F61-G61-I61,2)</f>
      </c>
    </row>
    <row r="62" spans="1:10" x14ac:dyDescent="0.25">
      <c r="A62" s="20">
        <v>8</v>
      </c>
      <c r="B62" s="25">
        <f>DATE(YEAR(Debts!$B$5),MONTH(Debts!$B$5)+$A62-1,1)</f>
      </c>
      <c r="C62" s="20">
        <v>2</v>
      </c>
      <c r="D62" s="21">
        <f>INDEX('Payoff Plan'!$B$4:$B$11,$C62)</f>
      </c>
      <c r="E62" s="26">
        <f>J54</f>
      </c>
      <c r="F62" s="26">
        <f>ROUND(E62*INDEX('Payoff Plan'!$D$4:$D$11,$C62)/12,2)</f>
      </c>
      <c r="G62" s="26">
        <f>MIN(INDEX('Payoff Plan'!$E$4:$E$11,$C62),E62+F62)</f>
      </c>
      <c r="H62" s="26">
        <f>H61-I61</f>
      </c>
      <c r="I62" s="26">
        <f>MAX(0,ROUND(MIN(E62+F62-G62,H62),2))</f>
      </c>
      <c r="J62" s="26">
        <f>ROUND(E62+F62-G62-I62,2)</f>
      </c>
    </row>
    <row r="63" spans="1:10" x14ac:dyDescent="0.25">
      <c r="A63" s="20">
        <v>8</v>
      </c>
      <c r="B63" s="25">
        <f>DATE(YEAR(Debts!$B$5),MONTH(Debts!$B$5)+$A63-1,1)</f>
      </c>
      <c r="C63" s="20">
        <v>3</v>
      </c>
      <c r="D63" s="21">
        <f>INDEX('Payoff Plan'!$B$4:$B$11,$C63)</f>
      </c>
      <c r="E63" s="26">
        <f>J55</f>
      </c>
      <c r="F63" s="26">
        <f>ROUND(E63*INDEX('Payoff Plan'!$D$4:$D$11,$C63)/12,2)</f>
      </c>
      <c r="G63" s="26">
        <f>MIN(INDEX('Payoff Plan'!$E$4:$E$11,$C63),E63+F63)</f>
      </c>
      <c r="H63" s="26">
        <f>H62-I62</f>
      </c>
      <c r="I63" s="26">
        <f>MAX(0,ROUND(MIN(E63+F63-G63,H63),2))</f>
      </c>
      <c r="J63" s="26">
        <f>ROUND(E63+F63-G63-I63,2)</f>
      </c>
    </row>
    <row r="64" spans="1:10" x14ac:dyDescent="0.25">
      <c r="A64" s="20">
        <v>8</v>
      </c>
      <c r="B64" s="25">
        <f>DATE(YEAR(Debts!$B$5),MONTH(Debts!$B$5)+$A64-1,1)</f>
      </c>
      <c r="C64" s="20">
        <v>4</v>
      </c>
      <c r="D64" s="21">
        <f>INDEX('Payoff Plan'!$B$4:$B$11,$C64)</f>
      </c>
      <c r="E64" s="26">
        <f>J56</f>
      </c>
      <c r="F64" s="26">
        <f>ROUND(E64*INDEX('Payoff Plan'!$D$4:$D$11,$C64)/12,2)</f>
      </c>
      <c r="G64" s="26">
        <f>MIN(INDEX('Payoff Plan'!$E$4:$E$11,$C64),E64+F64)</f>
      </c>
      <c r="H64" s="26">
        <f>H63-I63</f>
      </c>
      <c r="I64" s="26">
        <f>MAX(0,ROUND(MIN(E64+F64-G64,H64),2))</f>
      </c>
      <c r="J64" s="26">
        <f>ROUND(E64+F64-G64-I64,2)</f>
      </c>
    </row>
    <row r="65" spans="1:10" x14ac:dyDescent="0.25">
      <c r="A65" s="20">
        <v>8</v>
      </c>
      <c r="B65" s="25">
        <f>DATE(YEAR(Debts!$B$5),MONTH(Debts!$B$5)+$A65-1,1)</f>
      </c>
      <c r="C65" s="20">
        <v>5</v>
      </c>
      <c r="D65" s="21">
        <f>INDEX('Payoff Plan'!$B$4:$B$11,$C65)</f>
      </c>
      <c r="E65" s="26">
        <f>J57</f>
      </c>
      <c r="F65" s="26">
        <f>ROUND(E65*INDEX('Payoff Plan'!$D$4:$D$11,$C65)/12,2)</f>
      </c>
      <c r="G65" s="26">
        <f>MIN(INDEX('Payoff Plan'!$E$4:$E$11,$C65),E65+F65)</f>
      </c>
      <c r="H65" s="26">
        <f>H64-I64</f>
      </c>
      <c r="I65" s="26">
        <f>MAX(0,ROUND(MIN(E65+F65-G65,H65),2))</f>
      </c>
      <c r="J65" s="26">
        <f>ROUND(E65+F65-G65-I65,2)</f>
      </c>
    </row>
    <row r="66" spans="1:10" x14ac:dyDescent="0.25">
      <c r="A66" s="20">
        <v>8</v>
      </c>
      <c r="B66" s="25">
        <f>DATE(YEAR(Debts!$B$5),MONTH(Debts!$B$5)+$A66-1,1)</f>
      </c>
      <c r="C66" s="20">
        <v>6</v>
      </c>
      <c r="D66" s="21">
        <f>INDEX('Payoff Plan'!$B$4:$B$11,$C66)</f>
      </c>
      <c r="E66" s="26">
        <f>J58</f>
      </c>
      <c r="F66" s="26">
        <f>ROUND(E66*INDEX('Payoff Plan'!$D$4:$D$11,$C66)/12,2)</f>
      </c>
      <c r="G66" s="26">
        <f>MIN(INDEX('Payoff Plan'!$E$4:$E$11,$C66),E66+F66)</f>
      </c>
      <c r="H66" s="26">
        <f>H65-I65</f>
      </c>
      <c r="I66" s="26">
        <f>MAX(0,ROUND(MIN(E66+F66-G66,H66),2))</f>
      </c>
      <c r="J66" s="26">
        <f>ROUND(E66+F66-G66-I66,2)</f>
      </c>
    </row>
    <row r="67" spans="1:10" x14ac:dyDescent="0.25">
      <c r="A67" s="20">
        <v>8</v>
      </c>
      <c r="B67" s="25">
        <f>DATE(YEAR(Debts!$B$5),MONTH(Debts!$B$5)+$A67-1,1)</f>
      </c>
      <c r="C67" s="20">
        <v>7</v>
      </c>
      <c r="D67" s="21">
        <f>INDEX('Payoff Plan'!$B$4:$B$11,$C67)</f>
      </c>
      <c r="E67" s="26">
        <f>J59</f>
      </c>
      <c r="F67" s="26">
        <f>ROUND(E67*INDEX('Payoff Plan'!$D$4:$D$11,$C67)/12,2)</f>
      </c>
      <c r="G67" s="26">
        <f>MIN(INDEX('Payoff Plan'!$E$4:$E$11,$C67),E67+F67)</f>
      </c>
      <c r="H67" s="26">
        <f>H66-I66</f>
      </c>
      <c r="I67" s="26">
        <f>MAX(0,ROUND(MIN(E67+F67-G67,H67),2))</f>
      </c>
      <c r="J67" s="26">
        <f>ROUND(E67+F67-G67-I67,2)</f>
      </c>
    </row>
    <row r="68" spans="1:10" x14ac:dyDescent="0.25">
      <c r="A68" s="20">
        <v>8</v>
      </c>
      <c r="B68" s="25">
        <f>DATE(YEAR(Debts!$B$5),MONTH(Debts!$B$5)+$A68-1,1)</f>
      </c>
      <c r="C68" s="20">
        <v>8</v>
      </c>
      <c r="D68" s="21">
        <f>INDEX('Payoff Plan'!$B$4:$B$11,$C68)</f>
      </c>
      <c r="E68" s="26">
        <f>J60</f>
      </c>
      <c r="F68" s="26">
        <f>ROUND(E68*INDEX('Payoff Plan'!$D$4:$D$11,$C68)/12,2)</f>
      </c>
      <c r="G68" s="26">
        <f>MIN(INDEX('Payoff Plan'!$E$4:$E$11,$C68),E68+F68)</f>
      </c>
      <c r="H68" s="26">
        <f>H67-I67</f>
      </c>
      <c r="I68" s="26">
        <f>MAX(0,ROUND(MIN(E68+F68-G68,H68),2))</f>
      </c>
      <c r="J68" s="26">
        <f>ROUND(E68+F68-G68-I68,2)</f>
      </c>
    </row>
    <row r="69" spans="1:10" x14ac:dyDescent="0.25">
      <c r="A69" s="20">
        <v>9</v>
      </c>
      <c r="B69" s="25">
        <f>DATE(YEAR(Debts!$B$5),MONTH(Debts!$B$5)+$A69-1,1)</f>
      </c>
      <c r="C69" s="20">
        <v>1</v>
      </c>
      <c r="D69" s="21">
        <f>INDEX('Payoff Plan'!$B$4:$B$11,$C69)</f>
      </c>
      <c r="E69" s="26">
        <f>J61</f>
      </c>
      <c r="F69" s="26">
        <f>ROUND(E69*INDEX('Payoff Plan'!$D$4:$D$11,$C69)/12,2)</f>
      </c>
      <c r="G69" s="26">
        <f>MIN(INDEX('Payoff Plan'!$E$4:$E$11,$C69),E69+F69)</f>
      </c>
      <c r="H69" s="26">
        <f>Debts!$B$6-SUM(G69:G76)</f>
      </c>
      <c r="I69" s="26">
        <f>MAX(0,ROUND(MIN(E69+F69-G69,H69),2))</f>
      </c>
      <c r="J69" s="26">
        <f>ROUND(E69+F69-G69-I69,2)</f>
      </c>
    </row>
    <row r="70" spans="1:10" x14ac:dyDescent="0.25">
      <c r="A70" s="20">
        <v>9</v>
      </c>
      <c r="B70" s="25">
        <f>DATE(YEAR(Debts!$B$5),MONTH(Debts!$B$5)+$A70-1,1)</f>
      </c>
      <c r="C70" s="20">
        <v>2</v>
      </c>
      <c r="D70" s="21">
        <f>INDEX('Payoff Plan'!$B$4:$B$11,$C70)</f>
      </c>
      <c r="E70" s="26">
        <f>J62</f>
      </c>
      <c r="F70" s="26">
        <f>ROUND(E70*INDEX('Payoff Plan'!$D$4:$D$11,$C70)/12,2)</f>
      </c>
      <c r="G70" s="26">
        <f>MIN(INDEX('Payoff Plan'!$E$4:$E$11,$C70),E70+F70)</f>
      </c>
      <c r="H70" s="26">
        <f>H69-I69</f>
      </c>
      <c r="I70" s="26">
        <f>MAX(0,ROUND(MIN(E70+F70-G70,H70),2))</f>
      </c>
      <c r="J70" s="26">
        <f>ROUND(E70+F70-G70-I70,2)</f>
      </c>
    </row>
    <row r="71" spans="1:10" x14ac:dyDescent="0.25">
      <c r="A71" s="20">
        <v>9</v>
      </c>
      <c r="B71" s="25">
        <f>DATE(YEAR(Debts!$B$5),MONTH(Debts!$B$5)+$A71-1,1)</f>
      </c>
      <c r="C71" s="20">
        <v>3</v>
      </c>
      <c r="D71" s="21">
        <f>INDEX('Payoff Plan'!$B$4:$B$11,$C71)</f>
      </c>
      <c r="E71" s="26">
        <f>J63</f>
      </c>
      <c r="F71" s="26">
        <f>ROUND(E71*INDEX('Payoff Plan'!$D$4:$D$11,$C71)/12,2)</f>
      </c>
      <c r="G71" s="26">
        <f>MIN(INDEX('Payoff Plan'!$E$4:$E$11,$C71),E71+F71)</f>
      </c>
      <c r="H71" s="26">
        <f>H70-I70</f>
      </c>
      <c r="I71" s="26">
        <f>MAX(0,ROUND(MIN(E71+F71-G71,H71),2))</f>
      </c>
      <c r="J71" s="26">
        <f>ROUND(E71+F71-G71-I71,2)</f>
      </c>
    </row>
    <row r="72" spans="1:10" x14ac:dyDescent="0.25">
      <c r="A72" s="20">
        <v>9</v>
      </c>
      <c r="B72" s="25">
        <f>DATE(YEAR(Debts!$B$5),MONTH(Debts!$B$5)+$A72-1,1)</f>
      </c>
      <c r="C72" s="20">
        <v>4</v>
      </c>
      <c r="D72" s="21">
        <f>INDEX('Payoff Plan'!$B$4:$B$11,$C72)</f>
      </c>
      <c r="E72" s="26">
        <f>J64</f>
      </c>
      <c r="F72" s="26">
        <f>ROUND(E72*INDEX('Payoff Plan'!$D$4:$D$11,$C72)/12,2)</f>
      </c>
      <c r="G72" s="26">
        <f>MIN(INDEX('Payoff Plan'!$E$4:$E$11,$C72),E72+F72)</f>
      </c>
      <c r="H72" s="26">
        <f>H71-I71</f>
      </c>
      <c r="I72" s="26">
        <f>MAX(0,ROUND(MIN(E72+F72-G72,H72),2))</f>
      </c>
      <c r="J72" s="26">
        <f>ROUND(E72+F72-G72-I72,2)</f>
      </c>
    </row>
    <row r="73" spans="1:10" x14ac:dyDescent="0.25">
      <c r="A73" s="20">
        <v>9</v>
      </c>
      <c r="B73" s="25">
        <f>DATE(YEAR(Debts!$B$5),MONTH(Debts!$B$5)+$A73-1,1)</f>
      </c>
      <c r="C73" s="20">
        <v>5</v>
      </c>
      <c r="D73" s="21">
        <f>INDEX('Payoff Plan'!$B$4:$B$11,$C73)</f>
      </c>
      <c r="E73" s="26">
        <f>J65</f>
      </c>
      <c r="F73" s="26">
        <f>ROUND(E73*INDEX('Payoff Plan'!$D$4:$D$11,$C73)/12,2)</f>
      </c>
      <c r="G73" s="26">
        <f>MIN(INDEX('Payoff Plan'!$E$4:$E$11,$C73),E73+F73)</f>
      </c>
      <c r="H73" s="26">
        <f>H72-I72</f>
      </c>
      <c r="I73" s="26">
        <f>MAX(0,ROUND(MIN(E73+F73-G73,H73),2))</f>
      </c>
      <c r="J73" s="26">
        <f>ROUND(E73+F73-G73-I73,2)</f>
      </c>
    </row>
    <row r="74" spans="1:10" x14ac:dyDescent="0.25">
      <c r="A74" s="20">
        <v>9</v>
      </c>
      <c r="B74" s="25">
        <f>DATE(YEAR(Debts!$B$5),MONTH(Debts!$B$5)+$A74-1,1)</f>
      </c>
      <c r="C74" s="20">
        <v>6</v>
      </c>
      <c r="D74" s="21">
        <f>INDEX('Payoff Plan'!$B$4:$B$11,$C74)</f>
      </c>
      <c r="E74" s="26">
        <f>J66</f>
      </c>
      <c r="F74" s="26">
        <f>ROUND(E74*INDEX('Payoff Plan'!$D$4:$D$11,$C74)/12,2)</f>
      </c>
      <c r="G74" s="26">
        <f>MIN(INDEX('Payoff Plan'!$E$4:$E$11,$C74),E74+F74)</f>
      </c>
      <c r="H74" s="26">
        <f>H73-I73</f>
      </c>
      <c r="I74" s="26">
        <f>MAX(0,ROUND(MIN(E74+F74-G74,H74),2))</f>
      </c>
      <c r="J74" s="26">
        <f>ROUND(E74+F74-G74-I74,2)</f>
      </c>
    </row>
    <row r="75" spans="1:10" x14ac:dyDescent="0.25">
      <c r="A75" s="20">
        <v>9</v>
      </c>
      <c r="B75" s="25">
        <f>DATE(YEAR(Debts!$B$5),MONTH(Debts!$B$5)+$A75-1,1)</f>
      </c>
      <c r="C75" s="20">
        <v>7</v>
      </c>
      <c r="D75" s="21">
        <f>INDEX('Payoff Plan'!$B$4:$B$11,$C75)</f>
      </c>
      <c r="E75" s="26">
        <f>J67</f>
      </c>
      <c r="F75" s="26">
        <f>ROUND(E75*INDEX('Payoff Plan'!$D$4:$D$11,$C75)/12,2)</f>
      </c>
      <c r="G75" s="26">
        <f>MIN(INDEX('Payoff Plan'!$E$4:$E$11,$C75),E75+F75)</f>
      </c>
      <c r="H75" s="26">
        <f>H74-I74</f>
      </c>
      <c r="I75" s="26">
        <f>MAX(0,ROUND(MIN(E75+F75-G75,H75),2))</f>
      </c>
      <c r="J75" s="26">
        <f>ROUND(E75+F75-G75-I75,2)</f>
      </c>
    </row>
    <row r="76" spans="1:10" x14ac:dyDescent="0.25">
      <c r="A76" s="20">
        <v>9</v>
      </c>
      <c r="B76" s="25">
        <f>DATE(YEAR(Debts!$B$5),MONTH(Debts!$B$5)+$A76-1,1)</f>
      </c>
      <c r="C76" s="20">
        <v>8</v>
      </c>
      <c r="D76" s="21">
        <f>INDEX('Payoff Plan'!$B$4:$B$11,$C76)</f>
      </c>
      <c r="E76" s="26">
        <f>J68</f>
      </c>
      <c r="F76" s="26">
        <f>ROUND(E76*INDEX('Payoff Plan'!$D$4:$D$11,$C76)/12,2)</f>
      </c>
      <c r="G76" s="26">
        <f>MIN(INDEX('Payoff Plan'!$E$4:$E$11,$C76),E76+F76)</f>
      </c>
      <c r="H76" s="26">
        <f>H75-I75</f>
      </c>
      <c r="I76" s="26">
        <f>MAX(0,ROUND(MIN(E76+F76-G76,H76),2))</f>
      </c>
      <c r="J76" s="26">
        <f>ROUND(E76+F76-G76-I76,2)</f>
      </c>
    </row>
    <row r="77" spans="1:10" x14ac:dyDescent="0.25">
      <c r="A77" s="20">
        <v>10</v>
      </c>
      <c r="B77" s="25">
        <f>DATE(YEAR(Debts!$B$5),MONTH(Debts!$B$5)+$A77-1,1)</f>
      </c>
      <c r="C77" s="20">
        <v>1</v>
      </c>
      <c r="D77" s="21">
        <f>INDEX('Payoff Plan'!$B$4:$B$11,$C77)</f>
      </c>
      <c r="E77" s="26">
        <f>J69</f>
      </c>
      <c r="F77" s="26">
        <f>ROUND(E77*INDEX('Payoff Plan'!$D$4:$D$11,$C77)/12,2)</f>
      </c>
      <c r="G77" s="26">
        <f>MIN(INDEX('Payoff Plan'!$E$4:$E$11,$C77),E77+F77)</f>
      </c>
      <c r="H77" s="26">
        <f>Debts!$B$6-SUM(G77:G84)</f>
      </c>
      <c r="I77" s="26">
        <f>MAX(0,ROUND(MIN(E77+F77-G77,H77),2))</f>
      </c>
      <c r="J77" s="26">
        <f>ROUND(E77+F77-G77-I77,2)</f>
      </c>
    </row>
    <row r="78" spans="1:10" x14ac:dyDescent="0.25">
      <c r="A78" s="20">
        <v>10</v>
      </c>
      <c r="B78" s="25">
        <f>DATE(YEAR(Debts!$B$5),MONTH(Debts!$B$5)+$A78-1,1)</f>
      </c>
      <c r="C78" s="20">
        <v>2</v>
      </c>
      <c r="D78" s="21">
        <f>INDEX('Payoff Plan'!$B$4:$B$11,$C78)</f>
      </c>
      <c r="E78" s="26">
        <f>J70</f>
      </c>
      <c r="F78" s="26">
        <f>ROUND(E78*INDEX('Payoff Plan'!$D$4:$D$11,$C78)/12,2)</f>
      </c>
      <c r="G78" s="26">
        <f>MIN(INDEX('Payoff Plan'!$E$4:$E$11,$C78),E78+F78)</f>
      </c>
      <c r="H78" s="26">
        <f>H77-I77</f>
      </c>
      <c r="I78" s="26">
        <f>MAX(0,ROUND(MIN(E78+F78-G78,H78),2))</f>
      </c>
      <c r="J78" s="26">
        <f>ROUND(E78+F78-G78-I78,2)</f>
      </c>
    </row>
    <row r="79" spans="1:10" x14ac:dyDescent="0.25">
      <c r="A79" s="20">
        <v>10</v>
      </c>
      <c r="B79" s="25">
        <f>DATE(YEAR(Debts!$B$5),MONTH(Debts!$B$5)+$A79-1,1)</f>
      </c>
      <c r="C79" s="20">
        <v>3</v>
      </c>
      <c r="D79" s="21">
        <f>INDEX('Payoff Plan'!$B$4:$B$11,$C79)</f>
      </c>
      <c r="E79" s="26">
        <f>J71</f>
      </c>
      <c r="F79" s="26">
        <f>ROUND(E79*INDEX('Payoff Plan'!$D$4:$D$11,$C79)/12,2)</f>
      </c>
      <c r="G79" s="26">
        <f>MIN(INDEX('Payoff Plan'!$E$4:$E$11,$C79),E79+F79)</f>
      </c>
      <c r="H79" s="26">
        <f>H78-I78</f>
      </c>
      <c r="I79" s="26">
        <f>MAX(0,ROUND(MIN(E79+F79-G79,H79),2))</f>
      </c>
      <c r="J79" s="26">
        <f>ROUND(E79+F79-G79-I79,2)</f>
      </c>
    </row>
    <row r="80" spans="1:10" x14ac:dyDescent="0.25">
      <c r="A80" s="20">
        <v>10</v>
      </c>
      <c r="B80" s="25">
        <f>DATE(YEAR(Debts!$B$5),MONTH(Debts!$B$5)+$A80-1,1)</f>
      </c>
      <c r="C80" s="20">
        <v>4</v>
      </c>
      <c r="D80" s="21">
        <f>INDEX('Payoff Plan'!$B$4:$B$11,$C80)</f>
      </c>
      <c r="E80" s="26">
        <f>J72</f>
      </c>
      <c r="F80" s="26">
        <f>ROUND(E80*INDEX('Payoff Plan'!$D$4:$D$11,$C80)/12,2)</f>
      </c>
      <c r="G80" s="26">
        <f>MIN(INDEX('Payoff Plan'!$E$4:$E$11,$C80),E80+F80)</f>
      </c>
      <c r="H80" s="26">
        <f>H79-I79</f>
      </c>
      <c r="I80" s="26">
        <f>MAX(0,ROUND(MIN(E80+F80-G80,H80),2))</f>
      </c>
      <c r="J80" s="26">
        <f>ROUND(E80+F80-G80-I80,2)</f>
      </c>
    </row>
    <row r="81" spans="1:10" x14ac:dyDescent="0.25">
      <c r="A81" s="20">
        <v>10</v>
      </c>
      <c r="B81" s="25">
        <f>DATE(YEAR(Debts!$B$5),MONTH(Debts!$B$5)+$A81-1,1)</f>
      </c>
      <c r="C81" s="20">
        <v>5</v>
      </c>
      <c r="D81" s="21">
        <f>INDEX('Payoff Plan'!$B$4:$B$11,$C81)</f>
      </c>
      <c r="E81" s="26">
        <f>J73</f>
      </c>
      <c r="F81" s="26">
        <f>ROUND(E81*INDEX('Payoff Plan'!$D$4:$D$11,$C81)/12,2)</f>
      </c>
      <c r="G81" s="26">
        <f>MIN(INDEX('Payoff Plan'!$E$4:$E$11,$C81),E81+F81)</f>
      </c>
      <c r="H81" s="26">
        <f>H80-I80</f>
      </c>
      <c r="I81" s="26">
        <f>MAX(0,ROUND(MIN(E81+F81-G81,H81),2))</f>
      </c>
      <c r="J81" s="26">
        <f>ROUND(E81+F81-G81-I81,2)</f>
      </c>
    </row>
    <row r="82" spans="1:10" x14ac:dyDescent="0.25">
      <c r="A82" s="20">
        <v>10</v>
      </c>
      <c r="B82" s="25">
        <f>DATE(YEAR(Debts!$B$5),MONTH(Debts!$B$5)+$A82-1,1)</f>
      </c>
      <c r="C82" s="20">
        <v>6</v>
      </c>
      <c r="D82" s="21">
        <f>INDEX('Payoff Plan'!$B$4:$B$11,$C82)</f>
      </c>
      <c r="E82" s="26">
        <f>J74</f>
      </c>
      <c r="F82" s="26">
        <f>ROUND(E82*INDEX('Payoff Plan'!$D$4:$D$11,$C82)/12,2)</f>
      </c>
      <c r="G82" s="26">
        <f>MIN(INDEX('Payoff Plan'!$E$4:$E$11,$C82),E82+F82)</f>
      </c>
      <c r="H82" s="26">
        <f>H81-I81</f>
      </c>
      <c r="I82" s="26">
        <f>MAX(0,ROUND(MIN(E82+F82-G82,H82),2))</f>
      </c>
      <c r="J82" s="26">
        <f>ROUND(E82+F82-G82-I82,2)</f>
      </c>
    </row>
    <row r="83" spans="1:10" x14ac:dyDescent="0.25">
      <c r="A83" s="20">
        <v>10</v>
      </c>
      <c r="B83" s="25">
        <f>DATE(YEAR(Debts!$B$5),MONTH(Debts!$B$5)+$A83-1,1)</f>
      </c>
      <c r="C83" s="20">
        <v>7</v>
      </c>
      <c r="D83" s="21">
        <f>INDEX('Payoff Plan'!$B$4:$B$11,$C83)</f>
      </c>
      <c r="E83" s="26">
        <f>J75</f>
      </c>
      <c r="F83" s="26">
        <f>ROUND(E83*INDEX('Payoff Plan'!$D$4:$D$11,$C83)/12,2)</f>
      </c>
      <c r="G83" s="26">
        <f>MIN(INDEX('Payoff Plan'!$E$4:$E$11,$C83),E83+F83)</f>
      </c>
      <c r="H83" s="26">
        <f>H82-I82</f>
      </c>
      <c r="I83" s="26">
        <f>MAX(0,ROUND(MIN(E83+F83-G83,H83),2))</f>
      </c>
      <c r="J83" s="26">
        <f>ROUND(E83+F83-G83-I83,2)</f>
      </c>
    </row>
    <row r="84" spans="1:10" x14ac:dyDescent="0.25">
      <c r="A84" s="20">
        <v>10</v>
      </c>
      <c r="B84" s="25">
        <f>DATE(YEAR(Debts!$B$5),MONTH(Debts!$B$5)+$A84-1,1)</f>
      </c>
      <c r="C84" s="20">
        <v>8</v>
      </c>
      <c r="D84" s="21">
        <f>INDEX('Payoff Plan'!$B$4:$B$11,$C84)</f>
      </c>
      <c r="E84" s="26">
        <f>J76</f>
      </c>
      <c r="F84" s="26">
        <f>ROUND(E84*INDEX('Payoff Plan'!$D$4:$D$11,$C84)/12,2)</f>
      </c>
      <c r="G84" s="26">
        <f>MIN(INDEX('Payoff Plan'!$E$4:$E$11,$C84),E84+F84)</f>
      </c>
      <c r="H84" s="26">
        <f>H83-I83</f>
      </c>
      <c r="I84" s="26">
        <f>MAX(0,ROUND(MIN(E84+F84-G84,H84),2))</f>
      </c>
      <c r="J84" s="26">
        <f>ROUND(E84+F84-G84-I84,2)</f>
      </c>
    </row>
    <row r="85" spans="1:10" x14ac:dyDescent="0.25">
      <c r="A85" s="20">
        <v>11</v>
      </c>
      <c r="B85" s="25">
        <f>DATE(YEAR(Debts!$B$5),MONTH(Debts!$B$5)+$A85-1,1)</f>
      </c>
      <c r="C85" s="20">
        <v>1</v>
      </c>
      <c r="D85" s="21">
        <f>INDEX('Payoff Plan'!$B$4:$B$11,$C85)</f>
      </c>
      <c r="E85" s="26">
        <f>J77</f>
      </c>
      <c r="F85" s="26">
        <f>ROUND(E85*INDEX('Payoff Plan'!$D$4:$D$11,$C85)/12,2)</f>
      </c>
      <c r="G85" s="26">
        <f>MIN(INDEX('Payoff Plan'!$E$4:$E$11,$C85),E85+F85)</f>
      </c>
      <c r="H85" s="26">
        <f>Debts!$B$6-SUM(G85:G92)</f>
      </c>
      <c r="I85" s="26">
        <f>MAX(0,ROUND(MIN(E85+F85-G85,H85),2))</f>
      </c>
      <c r="J85" s="26">
        <f>ROUND(E85+F85-G85-I85,2)</f>
      </c>
    </row>
    <row r="86" spans="1:10" x14ac:dyDescent="0.25">
      <c r="A86" s="20">
        <v>11</v>
      </c>
      <c r="B86" s="25">
        <f>DATE(YEAR(Debts!$B$5),MONTH(Debts!$B$5)+$A86-1,1)</f>
      </c>
      <c r="C86" s="20">
        <v>2</v>
      </c>
      <c r="D86" s="21">
        <f>INDEX('Payoff Plan'!$B$4:$B$11,$C86)</f>
      </c>
      <c r="E86" s="26">
        <f>J78</f>
      </c>
      <c r="F86" s="26">
        <f>ROUND(E86*INDEX('Payoff Plan'!$D$4:$D$11,$C86)/12,2)</f>
      </c>
      <c r="G86" s="26">
        <f>MIN(INDEX('Payoff Plan'!$E$4:$E$11,$C86),E86+F86)</f>
      </c>
      <c r="H86" s="26">
        <f>H85-I85</f>
      </c>
      <c r="I86" s="26">
        <f>MAX(0,ROUND(MIN(E86+F86-G86,H86),2))</f>
      </c>
      <c r="J86" s="26">
        <f>ROUND(E86+F86-G86-I86,2)</f>
      </c>
    </row>
    <row r="87" spans="1:10" x14ac:dyDescent="0.25">
      <c r="A87" s="20">
        <v>11</v>
      </c>
      <c r="B87" s="25">
        <f>DATE(YEAR(Debts!$B$5),MONTH(Debts!$B$5)+$A87-1,1)</f>
      </c>
      <c r="C87" s="20">
        <v>3</v>
      </c>
      <c r="D87" s="21">
        <f>INDEX('Payoff Plan'!$B$4:$B$11,$C87)</f>
      </c>
      <c r="E87" s="26">
        <f>J79</f>
      </c>
      <c r="F87" s="26">
        <f>ROUND(E87*INDEX('Payoff Plan'!$D$4:$D$11,$C87)/12,2)</f>
      </c>
      <c r="G87" s="26">
        <f>MIN(INDEX('Payoff Plan'!$E$4:$E$11,$C87),E87+F87)</f>
      </c>
      <c r="H87" s="26">
        <f>H86-I86</f>
      </c>
      <c r="I87" s="26">
        <f>MAX(0,ROUND(MIN(E87+F87-G87,H87),2))</f>
      </c>
      <c r="J87" s="26">
        <f>ROUND(E87+F87-G87-I87,2)</f>
      </c>
    </row>
    <row r="88" spans="1:10" x14ac:dyDescent="0.25">
      <c r="A88" s="20">
        <v>11</v>
      </c>
      <c r="B88" s="25">
        <f>DATE(YEAR(Debts!$B$5),MONTH(Debts!$B$5)+$A88-1,1)</f>
      </c>
      <c r="C88" s="20">
        <v>4</v>
      </c>
      <c r="D88" s="21">
        <f>INDEX('Payoff Plan'!$B$4:$B$11,$C88)</f>
      </c>
      <c r="E88" s="26">
        <f>J80</f>
      </c>
      <c r="F88" s="26">
        <f>ROUND(E88*INDEX('Payoff Plan'!$D$4:$D$11,$C88)/12,2)</f>
      </c>
      <c r="G88" s="26">
        <f>MIN(INDEX('Payoff Plan'!$E$4:$E$11,$C88),E88+F88)</f>
      </c>
      <c r="H88" s="26">
        <f>H87-I87</f>
      </c>
      <c r="I88" s="26">
        <f>MAX(0,ROUND(MIN(E88+F88-G88,H88),2))</f>
      </c>
      <c r="J88" s="26">
        <f>ROUND(E88+F88-G88-I88,2)</f>
      </c>
    </row>
    <row r="89" spans="1:10" x14ac:dyDescent="0.25">
      <c r="A89" s="20">
        <v>11</v>
      </c>
      <c r="B89" s="25">
        <f>DATE(YEAR(Debts!$B$5),MONTH(Debts!$B$5)+$A89-1,1)</f>
      </c>
      <c r="C89" s="20">
        <v>5</v>
      </c>
      <c r="D89" s="21">
        <f>INDEX('Payoff Plan'!$B$4:$B$11,$C89)</f>
      </c>
      <c r="E89" s="26">
        <f>J81</f>
      </c>
      <c r="F89" s="26">
        <f>ROUND(E89*INDEX('Payoff Plan'!$D$4:$D$11,$C89)/12,2)</f>
      </c>
      <c r="G89" s="26">
        <f>MIN(INDEX('Payoff Plan'!$E$4:$E$11,$C89),E89+F89)</f>
      </c>
      <c r="H89" s="26">
        <f>H88-I88</f>
      </c>
      <c r="I89" s="26">
        <f>MAX(0,ROUND(MIN(E89+F89-G89,H89),2))</f>
      </c>
      <c r="J89" s="26">
        <f>ROUND(E89+F89-G89-I89,2)</f>
      </c>
    </row>
    <row r="90" spans="1:10" x14ac:dyDescent="0.25">
      <c r="A90" s="20">
        <v>11</v>
      </c>
      <c r="B90" s="25">
        <f>DATE(YEAR(Debts!$B$5),MONTH(Debts!$B$5)+$A90-1,1)</f>
      </c>
      <c r="C90" s="20">
        <v>6</v>
      </c>
      <c r="D90" s="21">
        <f>INDEX('Payoff Plan'!$B$4:$B$11,$C90)</f>
      </c>
      <c r="E90" s="26">
        <f>J82</f>
      </c>
      <c r="F90" s="26">
        <f>ROUND(E90*INDEX('Payoff Plan'!$D$4:$D$11,$C90)/12,2)</f>
      </c>
      <c r="G90" s="26">
        <f>MIN(INDEX('Payoff Plan'!$E$4:$E$11,$C90),E90+F90)</f>
      </c>
      <c r="H90" s="26">
        <f>H89-I89</f>
      </c>
      <c r="I90" s="26">
        <f>MAX(0,ROUND(MIN(E90+F90-G90,H90),2))</f>
      </c>
      <c r="J90" s="26">
        <f>ROUND(E90+F90-G90-I90,2)</f>
      </c>
    </row>
    <row r="91" spans="1:10" x14ac:dyDescent="0.25">
      <c r="A91" s="20">
        <v>11</v>
      </c>
      <c r="B91" s="25">
        <f>DATE(YEAR(Debts!$B$5),MONTH(Debts!$B$5)+$A91-1,1)</f>
      </c>
      <c r="C91" s="20">
        <v>7</v>
      </c>
      <c r="D91" s="21">
        <f>INDEX('Payoff Plan'!$B$4:$B$11,$C91)</f>
      </c>
      <c r="E91" s="26">
        <f>J83</f>
      </c>
      <c r="F91" s="26">
        <f>ROUND(E91*INDEX('Payoff Plan'!$D$4:$D$11,$C91)/12,2)</f>
      </c>
      <c r="G91" s="26">
        <f>MIN(INDEX('Payoff Plan'!$E$4:$E$11,$C91),E91+F91)</f>
      </c>
      <c r="H91" s="26">
        <f>H90-I90</f>
      </c>
      <c r="I91" s="26">
        <f>MAX(0,ROUND(MIN(E91+F91-G91,H91),2))</f>
      </c>
      <c r="J91" s="26">
        <f>ROUND(E91+F91-G91-I91,2)</f>
      </c>
    </row>
    <row r="92" spans="1:10" x14ac:dyDescent="0.25">
      <c r="A92" s="20">
        <v>11</v>
      </c>
      <c r="B92" s="25">
        <f>DATE(YEAR(Debts!$B$5),MONTH(Debts!$B$5)+$A92-1,1)</f>
      </c>
      <c r="C92" s="20">
        <v>8</v>
      </c>
      <c r="D92" s="21">
        <f>INDEX('Payoff Plan'!$B$4:$B$11,$C92)</f>
      </c>
      <c r="E92" s="26">
        <f>J84</f>
      </c>
      <c r="F92" s="26">
        <f>ROUND(E92*INDEX('Payoff Plan'!$D$4:$D$11,$C92)/12,2)</f>
      </c>
      <c r="G92" s="26">
        <f>MIN(INDEX('Payoff Plan'!$E$4:$E$11,$C92),E92+F92)</f>
      </c>
      <c r="H92" s="26">
        <f>H91-I91</f>
      </c>
      <c r="I92" s="26">
        <f>MAX(0,ROUND(MIN(E92+F92-G92,H92),2))</f>
      </c>
      <c r="J92" s="26">
        <f>ROUND(E92+F92-G92-I92,2)</f>
      </c>
    </row>
    <row r="93" spans="1:10" x14ac:dyDescent="0.25">
      <c r="A93" s="20">
        <v>12</v>
      </c>
      <c r="B93" s="25">
        <f>DATE(YEAR(Debts!$B$5),MONTH(Debts!$B$5)+$A93-1,1)</f>
      </c>
      <c r="C93" s="20">
        <v>1</v>
      </c>
      <c r="D93" s="21">
        <f>INDEX('Payoff Plan'!$B$4:$B$11,$C93)</f>
      </c>
      <c r="E93" s="26">
        <f>J85</f>
      </c>
      <c r="F93" s="26">
        <f>ROUND(E93*INDEX('Payoff Plan'!$D$4:$D$11,$C93)/12,2)</f>
      </c>
      <c r="G93" s="26">
        <f>MIN(INDEX('Payoff Plan'!$E$4:$E$11,$C93),E93+F93)</f>
      </c>
      <c r="H93" s="26">
        <f>Debts!$B$6-SUM(G93:G100)</f>
      </c>
      <c r="I93" s="26">
        <f>MAX(0,ROUND(MIN(E93+F93-G93,H93),2))</f>
      </c>
      <c r="J93" s="26">
        <f>ROUND(E93+F93-G93-I93,2)</f>
      </c>
    </row>
    <row r="94" spans="1:10" x14ac:dyDescent="0.25">
      <c r="A94" s="20">
        <v>12</v>
      </c>
      <c r="B94" s="25">
        <f>DATE(YEAR(Debts!$B$5),MONTH(Debts!$B$5)+$A94-1,1)</f>
      </c>
      <c r="C94" s="20">
        <v>2</v>
      </c>
      <c r="D94" s="21">
        <f>INDEX('Payoff Plan'!$B$4:$B$11,$C94)</f>
      </c>
      <c r="E94" s="26">
        <f>J86</f>
      </c>
      <c r="F94" s="26">
        <f>ROUND(E94*INDEX('Payoff Plan'!$D$4:$D$11,$C94)/12,2)</f>
      </c>
      <c r="G94" s="26">
        <f>MIN(INDEX('Payoff Plan'!$E$4:$E$11,$C94),E94+F94)</f>
      </c>
      <c r="H94" s="26">
        <f>H93-I93</f>
      </c>
      <c r="I94" s="26">
        <f>MAX(0,ROUND(MIN(E94+F94-G94,H94),2))</f>
      </c>
      <c r="J94" s="26">
        <f>ROUND(E94+F94-G94-I94,2)</f>
      </c>
    </row>
    <row r="95" spans="1:10" x14ac:dyDescent="0.25">
      <c r="A95" s="20">
        <v>12</v>
      </c>
      <c r="B95" s="25">
        <f>DATE(YEAR(Debts!$B$5),MONTH(Debts!$B$5)+$A95-1,1)</f>
      </c>
      <c r="C95" s="20">
        <v>3</v>
      </c>
      <c r="D95" s="21">
        <f>INDEX('Payoff Plan'!$B$4:$B$11,$C95)</f>
      </c>
      <c r="E95" s="26">
        <f>J87</f>
      </c>
      <c r="F95" s="26">
        <f>ROUND(E95*INDEX('Payoff Plan'!$D$4:$D$11,$C95)/12,2)</f>
      </c>
      <c r="G95" s="26">
        <f>MIN(INDEX('Payoff Plan'!$E$4:$E$11,$C95),E95+F95)</f>
      </c>
      <c r="H95" s="26">
        <f>H94-I94</f>
      </c>
      <c r="I95" s="26">
        <f>MAX(0,ROUND(MIN(E95+F95-G95,H95),2))</f>
      </c>
      <c r="J95" s="26">
        <f>ROUND(E95+F95-G95-I95,2)</f>
      </c>
    </row>
    <row r="96" spans="1:10" x14ac:dyDescent="0.25">
      <c r="A96" s="20">
        <v>12</v>
      </c>
      <c r="B96" s="25">
        <f>DATE(YEAR(Debts!$B$5),MONTH(Debts!$B$5)+$A96-1,1)</f>
      </c>
      <c r="C96" s="20">
        <v>4</v>
      </c>
      <c r="D96" s="21">
        <f>INDEX('Payoff Plan'!$B$4:$B$11,$C96)</f>
      </c>
      <c r="E96" s="26">
        <f>J88</f>
      </c>
      <c r="F96" s="26">
        <f>ROUND(E96*INDEX('Payoff Plan'!$D$4:$D$11,$C96)/12,2)</f>
      </c>
      <c r="G96" s="26">
        <f>MIN(INDEX('Payoff Plan'!$E$4:$E$11,$C96),E96+F96)</f>
      </c>
      <c r="H96" s="26">
        <f>H95-I95</f>
      </c>
      <c r="I96" s="26">
        <f>MAX(0,ROUND(MIN(E96+F96-G96,H96),2))</f>
      </c>
      <c r="J96" s="26">
        <f>ROUND(E96+F96-G96-I96,2)</f>
      </c>
    </row>
    <row r="97" spans="1:10" x14ac:dyDescent="0.25">
      <c r="A97" s="20">
        <v>12</v>
      </c>
      <c r="B97" s="25">
        <f>DATE(YEAR(Debts!$B$5),MONTH(Debts!$B$5)+$A97-1,1)</f>
      </c>
      <c r="C97" s="20">
        <v>5</v>
      </c>
      <c r="D97" s="21">
        <f>INDEX('Payoff Plan'!$B$4:$B$11,$C97)</f>
      </c>
      <c r="E97" s="26">
        <f>J89</f>
      </c>
      <c r="F97" s="26">
        <f>ROUND(E97*INDEX('Payoff Plan'!$D$4:$D$11,$C97)/12,2)</f>
      </c>
      <c r="G97" s="26">
        <f>MIN(INDEX('Payoff Plan'!$E$4:$E$11,$C97),E97+F97)</f>
      </c>
      <c r="H97" s="26">
        <f>H96-I96</f>
      </c>
      <c r="I97" s="26">
        <f>MAX(0,ROUND(MIN(E97+F97-G97,H97),2))</f>
      </c>
      <c r="J97" s="26">
        <f>ROUND(E97+F97-G97-I97,2)</f>
      </c>
    </row>
    <row r="98" spans="1:10" x14ac:dyDescent="0.25">
      <c r="A98" s="20">
        <v>12</v>
      </c>
      <c r="B98" s="25">
        <f>DATE(YEAR(Debts!$B$5),MONTH(Debts!$B$5)+$A98-1,1)</f>
      </c>
      <c r="C98" s="20">
        <v>6</v>
      </c>
      <c r="D98" s="21">
        <f>INDEX('Payoff Plan'!$B$4:$B$11,$C98)</f>
      </c>
      <c r="E98" s="26">
        <f>J90</f>
      </c>
      <c r="F98" s="26">
        <f>ROUND(E98*INDEX('Payoff Plan'!$D$4:$D$11,$C98)/12,2)</f>
      </c>
      <c r="G98" s="26">
        <f>MIN(INDEX('Payoff Plan'!$E$4:$E$11,$C98),E98+F98)</f>
      </c>
      <c r="H98" s="26">
        <f>H97-I97</f>
      </c>
      <c r="I98" s="26">
        <f>MAX(0,ROUND(MIN(E98+F98-G98,H98),2))</f>
      </c>
      <c r="J98" s="26">
        <f>ROUND(E98+F98-G98-I98,2)</f>
      </c>
    </row>
    <row r="99" spans="1:10" x14ac:dyDescent="0.25">
      <c r="A99" s="20">
        <v>12</v>
      </c>
      <c r="B99" s="25">
        <f>DATE(YEAR(Debts!$B$5),MONTH(Debts!$B$5)+$A99-1,1)</f>
      </c>
      <c r="C99" s="20">
        <v>7</v>
      </c>
      <c r="D99" s="21">
        <f>INDEX('Payoff Plan'!$B$4:$B$11,$C99)</f>
      </c>
      <c r="E99" s="26">
        <f>J91</f>
      </c>
      <c r="F99" s="26">
        <f>ROUND(E99*INDEX('Payoff Plan'!$D$4:$D$11,$C99)/12,2)</f>
      </c>
      <c r="G99" s="26">
        <f>MIN(INDEX('Payoff Plan'!$E$4:$E$11,$C99),E99+F99)</f>
      </c>
      <c r="H99" s="26">
        <f>H98-I98</f>
      </c>
      <c r="I99" s="26">
        <f>MAX(0,ROUND(MIN(E99+F99-G99,H99),2))</f>
      </c>
      <c r="J99" s="26">
        <f>ROUND(E99+F99-G99-I99,2)</f>
      </c>
    </row>
    <row r="100" spans="1:10" x14ac:dyDescent="0.25">
      <c r="A100" s="20">
        <v>12</v>
      </c>
      <c r="B100" s="25">
        <f>DATE(YEAR(Debts!$B$5),MONTH(Debts!$B$5)+$A100-1,1)</f>
      </c>
      <c r="C100" s="20">
        <v>8</v>
      </c>
      <c r="D100" s="21">
        <f>INDEX('Payoff Plan'!$B$4:$B$11,$C100)</f>
      </c>
      <c r="E100" s="26">
        <f>J92</f>
      </c>
      <c r="F100" s="26">
        <f>ROUND(E100*INDEX('Payoff Plan'!$D$4:$D$11,$C100)/12,2)</f>
      </c>
      <c r="G100" s="26">
        <f>MIN(INDEX('Payoff Plan'!$E$4:$E$11,$C100),E100+F100)</f>
      </c>
      <c r="H100" s="26">
        <f>H99-I99</f>
      </c>
      <c r="I100" s="26">
        <f>MAX(0,ROUND(MIN(E100+F100-G100,H100),2))</f>
      </c>
      <c r="J100" s="26">
        <f>ROUND(E100+F100-G100-I100,2)</f>
      </c>
    </row>
    <row r="101" spans="1:10" x14ac:dyDescent="0.25">
      <c r="A101" s="20">
        <v>13</v>
      </c>
      <c r="B101" s="25">
        <f>DATE(YEAR(Debts!$B$5),MONTH(Debts!$B$5)+$A101-1,1)</f>
      </c>
      <c r="C101" s="20">
        <v>1</v>
      </c>
      <c r="D101" s="21">
        <f>INDEX('Payoff Plan'!$B$4:$B$11,$C101)</f>
      </c>
      <c r="E101" s="26">
        <f>J93</f>
      </c>
      <c r="F101" s="26">
        <f>ROUND(E101*INDEX('Payoff Plan'!$D$4:$D$11,$C101)/12,2)</f>
      </c>
      <c r="G101" s="26">
        <f>MIN(INDEX('Payoff Plan'!$E$4:$E$11,$C101),E101+F101)</f>
      </c>
      <c r="H101" s="26">
        <f>Debts!$B$6-SUM(G101:G108)</f>
      </c>
      <c r="I101" s="26">
        <f>MAX(0,ROUND(MIN(E101+F101-G101,H101),2))</f>
      </c>
      <c r="J101" s="26">
        <f>ROUND(E101+F101-G101-I101,2)</f>
      </c>
    </row>
    <row r="102" spans="1:10" x14ac:dyDescent="0.25">
      <c r="A102" s="20">
        <v>13</v>
      </c>
      <c r="B102" s="25">
        <f>DATE(YEAR(Debts!$B$5),MONTH(Debts!$B$5)+$A102-1,1)</f>
      </c>
      <c r="C102" s="20">
        <v>2</v>
      </c>
      <c r="D102" s="21">
        <f>INDEX('Payoff Plan'!$B$4:$B$11,$C102)</f>
      </c>
      <c r="E102" s="26">
        <f>J94</f>
      </c>
      <c r="F102" s="26">
        <f>ROUND(E102*INDEX('Payoff Plan'!$D$4:$D$11,$C102)/12,2)</f>
      </c>
      <c r="G102" s="26">
        <f>MIN(INDEX('Payoff Plan'!$E$4:$E$11,$C102),E102+F102)</f>
      </c>
      <c r="H102" s="26">
        <f>H101-I101</f>
      </c>
      <c r="I102" s="26">
        <f>MAX(0,ROUND(MIN(E102+F102-G102,H102),2))</f>
      </c>
      <c r="J102" s="26">
        <f>ROUND(E102+F102-G102-I102,2)</f>
      </c>
    </row>
    <row r="103" spans="1:10" x14ac:dyDescent="0.25">
      <c r="A103" s="20">
        <v>13</v>
      </c>
      <c r="B103" s="25">
        <f>DATE(YEAR(Debts!$B$5),MONTH(Debts!$B$5)+$A103-1,1)</f>
      </c>
      <c r="C103" s="20">
        <v>3</v>
      </c>
      <c r="D103" s="21">
        <f>INDEX('Payoff Plan'!$B$4:$B$11,$C103)</f>
      </c>
      <c r="E103" s="26">
        <f>J95</f>
      </c>
      <c r="F103" s="26">
        <f>ROUND(E103*INDEX('Payoff Plan'!$D$4:$D$11,$C103)/12,2)</f>
      </c>
      <c r="G103" s="26">
        <f>MIN(INDEX('Payoff Plan'!$E$4:$E$11,$C103),E103+F103)</f>
      </c>
      <c r="H103" s="26">
        <f>H102-I102</f>
      </c>
      <c r="I103" s="26">
        <f>MAX(0,ROUND(MIN(E103+F103-G103,H103),2))</f>
      </c>
      <c r="J103" s="26">
        <f>ROUND(E103+F103-G103-I103,2)</f>
      </c>
    </row>
    <row r="104" spans="1:10" x14ac:dyDescent="0.25">
      <c r="A104" s="20">
        <v>13</v>
      </c>
      <c r="B104" s="25">
        <f>DATE(YEAR(Debts!$B$5),MONTH(Debts!$B$5)+$A104-1,1)</f>
      </c>
      <c r="C104" s="20">
        <v>4</v>
      </c>
      <c r="D104" s="21">
        <f>INDEX('Payoff Plan'!$B$4:$B$11,$C104)</f>
      </c>
      <c r="E104" s="26">
        <f>J96</f>
      </c>
      <c r="F104" s="26">
        <f>ROUND(E104*INDEX('Payoff Plan'!$D$4:$D$11,$C104)/12,2)</f>
      </c>
      <c r="G104" s="26">
        <f>MIN(INDEX('Payoff Plan'!$E$4:$E$11,$C104),E104+F104)</f>
      </c>
      <c r="H104" s="26">
        <f>H103-I103</f>
      </c>
      <c r="I104" s="26">
        <f>MAX(0,ROUND(MIN(E104+F104-G104,H104),2))</f>
      </c>
      <c r="J104" s="26">
        <f>ROUND(E104+F104-G104-I104,2)</f>
      </c>
    </row>
    <row r="105" spans="1:10" x14ac:dyDescent="0.25">
      <c r="A105" s="20">
        <v>13</v>
      </c>
      <c r="B105" s="25">
        <f>DATE(YEAR(Debts!$B$5),MONTH(Debts!$B$5)+$A105-1,1)</f>
      </c>
      <c r="C105" s="20">
        <v>5</v>
      </c>
      <c r="D105" s="21">
        <f>INDEX('Payoff Plan'!$B$4:$B$11,$C105)</f>
      </c>
      <c r="E105" s="26">
        <f>J97</f>
      </c>
      <c r="F105" s="26">
        <f>ROUND(E105*INDEX('Payoff Plan'!$D$4:$D$11,$C105)/12,2)</f>
      </c>
      <c r="G105" s="26">
        <f>MIN(INDEX('Payoff Plan'!$E$4:$E$11,$C105),E105+F105)</f>
      </c>
      <c r="H105" s="26">
        <f>H104-I104</f>
      </c>
      <c r="I105" s="26">
        <f>MAX(0,ROUND(MIN(E105+F105-G105,H105),2))</f>
      </c>
      <c r="J105" s="26">
        <f>ROUND(E105+F105-G105-I105,2)</f>
      </c>
    </row>
    <row r="106" spans="1:10" x14ac:dyDescent="0.25">
      <c r="A106" s="20">
        <v>13</v>
      </c>
      <c r="B106" s="25">
        <f>DATE(YEAR(Debts!$B$5),MONTH(Debts!$B$5)+$A106-1,1)</f>
      </c>
      <c r="C106" s="20">
        <v>6</v>
      </c>
      <c r="D106" s="21">
        <f>INDEX('Payoff Plan'!$B$4:$B$11,$C106)</f>
      </c>
      <c r="E106" s="26">
        <f>J98</f>
      </c>
      <c r="F106" s="26">
        <f>ROUND(E106*INDEX('Payoff Plan'!$D$4:$D$11,$C106)/12,2)</f>
      </c>
      <c r="G106" s="26">
        <f>MIN(INDEX('Payoff Plan'!$E$4:$E$11,$C106),E106+F106)</f>
      </c>
      <c r="H106" s="26">
        <f>H105-I105</f>
      </c>
      <c r="I106" s="26">
        <f>MAX(0,ROUND(MIN(E106+F106-G106,H106),2))</f>
      </c>
      <c r="J106" s="26">
        <f>ROUND(E106+F106-G106-I106,2)</f>
      </c>
    </row>
    <row r="107" spans="1:10" x14ac:dyDescent="0.25">
      <c r="A107" s="20">
        <v>13</v>
      </c>
      <c r="B107" s="25">
        <f>DATE(YEAR(Debts!$B$5),MONTH(Debts!$B$5)+$A107-1,1)</f>
      </c>
      <c r="C107" s="20">
        <v>7</v>
      </c>
      <c r="D107" s="21">
        <f>INDEX('Payoff Plan'!$B$4:$B$11,$C107)</f>
      </c>
      <c r="E107" s="26">
        <f>J99</f>
      </c>
      <c r="F107" s="26">
        <f>ROUND(E107*INDEX('Payoff Plan'!$D$4:$D$11,$C107)/12,2)</f>
      </c>
      <c r="G107" s="26">
        <f>MIN(INDEX('Payoff Plan'!$E$4:$E$11,$C107),E107+F107)</f>
      </c>
      <c r="H107" s="26">
        <f>H106-I106</f>
      </c>
      <c r="I107" s="26">
        <f>MAX(0,ROUND(MIN(E107+F107-G107,H107),2))</f>
      </c>
      <c r="J107" s="26">
        <f>ROUND(E107+F107-G107-I107,2)</f>
      </c>
    </row>
    <row r="108" spans="1:10" x14ac:dyDescent="0.25">
      <c r="A108" s="20">
        <v>13</v>
      </c>
      <c r="B108" s="25">
        <f>DATE(YEAR(Debts!$B$5),MONTH(Debts!$B$5)+$A108-1,1)</f>
      </c>
      <c r="C108" s="20">
        <v>8</v>
      </c>
      <c r="D108" s="21">
        <f>INDEX('Payoff Plan'!$B$4:$B$11,$C108)</f>
      </c>
      <c r="E108" s="26">
        <f>J100</f>
      </c>
      <c r="F108" s="26">
        <f>ROUND(E108*INDEX('Payoff Plan'!$D$4:$D$11,$C108)/12,2)</f>
      </c>
      <c r="G108" s="26">
        <f>MIN(INDEX('Payoff Plan'!$E$4:$E$11,$C108),E108+F108)</f>
      </c>
      <c r="H108" s="26">
        <f>H107-I107</f>
      </c>
      <c r="I108" s="26">
        <f>MAX(0,ROUND(MIN(E108+F108-G108,H108),2))</f>
      </c>
      <c r="J108" s="26">
        <f>ROUND(E108+F108-G108-I108,2)</f>
      </c>
    </row>
    <row r="109" spans="1:10" x14ac:dyDescent="0.25">
      <c r="A109" s="20">
        <v>14</v>
      </c>
      <c r="B109" s="25">
        <f>DATE(YEAR(Debts!$B$5),MONTH(Debts!$B$5)+$A109-1,1)</f>
      </c>
      <c r="C109" s="20">
        <v>1</v>
      </c>
      <c r="D109" s="21">
        <f>INDEX('Payoff Plan'!$B$4:$B$11,$C109)</f>
      </c>
      <c r="E109" s="26">
        <f>J101</f>
      </c>
      <c r="F109" s="26">
        <f>ROUND(E109*INDEX('Payoff Plan'!$D$4:$D$11,$C109)/12,2)</f>
      </c>
      <c r="G109" s="26">
        <f>MIN(INDEX('Payoff Plan'!$E$4:$E$11,$C109),E109+F109)</f>
      </c>
      <c r="H109" s="26">
        <f>Debts!$B$6-SUM(G109:G116)</f>
      </c>
      <c r="I109" s="26">
        <f>MAX(0,ROUND(MIN(E109+F109-G109,H109),2))</f>
      </c>
      <c r="J109" s="26">
        <f>ROUND(E109+F109-G109-I109,2)</f>
      </c>
    </row>
    <row r="110" spans="1:10" x14ac:dyDescent="0.25">
      <c r="A110" s="20">
        <v>14</v>
      </c>
      <c r="B110" s="25">
        <f>DATE(YEAR(Debts!$B$5),MONTH(Debts!$B$5)+$A110-1,1)</f>
      </c>
      <c r="C110" s="20">
        <v>2</v>
      </c>
      <c r="D110" s="21">
        <f>INDEX('Payoff Plan'!$B$4:$B$11,$C110)</f>
      </c>
      <c r="E110" s="26">
        <f>J102</f>
      </c>
      <c r="F110" s="26">
        <f>ROUND(E110*INDEX('Payoff Plan'!$D$4:$D$11,$C110)/12,2)</f>
      </c>
      <c r="G110" s="26">
        <f>MIN(INDEX('Payoff Plan'!$E$4:$E$11,$C110),E110+F110)</f>
      </c>
      <c r="H110" s="26">
        <f>H109-I109</f>
      </c>
      <c r="I110" s="26">
        <f>MAX(0,ROUND(MIN(E110+F110-G110,H110),2))</f>
      </c>
      <c r="J110" s="26">
        <f>ROUND(E110+F110-G110-I110,2)</f>
      </c>
    </row>
    <row r="111" spans="1:10" x14ac:dyDescent="0.25">
      <c r="A111" s="20">
        <v>14</v>
      </c>
      <c r="B111" s="25">
        <f>DATE(YEAR(Debts!$B$5),MONTH(Debts!$B$5)+$A111-1,1)</f>
      </c>
      <c r="C111" s="20">
        <v>3</v>
      </c>
      <c r="D111" s="21">
        <f>INDEX('Payoff Plan'!$B$4:$B$11,$C111)</f>
      </c>
      <c r="E111" s="26">
        <f>J103</f>
      </c>
      <c r="F111" s="26">
        <f>ROUND(E111*INDEX('Payoff Plan'!$D$4:$D$11,$C111)/12,2)</f>
      </c>
      <c r="G111" s="26">
        <f>MIN(INDEX('Payoff Plan'!$E$4:$E$11,$C111),E111+F111)</f>
      </c>
      <c r="H111" s="26">
        <f>H110-I110</f>
      </c>
      <c r="I111" s="26">
        <f>MAX(0,ROUND(MIN(E111+F111-G111,H111),2))</f>
      </c>
      <c r="J111" s="26">
        <f>ROUND(E111+F111-G111-I111,2)</f>
      </c>
    </row>
    <row r="112" spans="1:10" x14ac:dyDescent="0.25">
      <c r="A112" s="20">
        <v>14</v>
      </c>
      <c r="B112" s="25">
        <f>DATE(YEAR(Debts!$B$5),MONTH(Debts!$B$5)+$A112-1,1)</f>
      </c>
      <c r="C112" s="20">
        <v>4</v>
      </c>
      <c r="D112" s="21">
        <f>INDEX('Payoff Plan'!$B$4:$B$11,$C112)</f>
      </c>
      <c r="E112" s="26">
        <f>J104</f>
      </c>
      <c r="F112" s="26">
        <f>ROUND(E112*INDEX('Payoff Plan'!$D$4:$D$11,$C112)/12,2)</f>
      </c>
      <c r="G112" s="26">
        <f>MIN(INDEX('Payoff Plan'!$E$4:$E$11,$C112),E112+F112)</f>
      </c>
      <c r="H112" s="26">
        <f>H111-I111</f>
      </c>
      <c r="I112" s="26">
        <f>MAX(0,ROUND(MIN(E112+F112-G112,H112),2))</f>
      </c>
      <c r="J112" s="26">
        <f>ROUND(E112+F112-G112-I112,2)</f>
      </c>
    </row>
    <row r="113" spans="1:10" x14ac:dyDescent="0.25">
      <c r="A113" s="20">
        <v>14</v>
      </c>
      <c r="B113" s="25">
        <f>DATE(YEAR(Debts!$B$5),MONTH(Debts!$B$5)+$A113-1,1)</f>
      </c>
      <c r="C113" s="20">
        <v>5</v>
      </c>
      <c r="D113" s="21">
        <f>INDEX('Payoff Plan'!$B$4:$B$11,$C113)</f>
      </c>
      <c r="E113" s="26">
        <f>J105</f>
      </c>
      <c r="F113" s="26">
        <f>ROUND(E113*INDEX('Payoff Plan'!$D$4:$D$11,$C113)/12,2)</f>
      </c>
      <c r="G113" s="26">
        <f>MIN(INDEX('Payoff Plan'!$E$4:$E$11,$C113),E113+F113)</f>
      </c>
      <c r="H113" s="26">
        <f>H112-I112</f>
      </c>
      <c r="I113" s="26">
        <f>MAX(0,ROUND(MIN(E113+F113-G113,H113),2))</f>
      </c>
      <c r="J113" s="26">
        <f>ROUND(E113+F113-G113-I113,2)</f>
      </c>
    </row>
    <row r="114" spans="1:10" x14ac:dyDescent="0.25">
      <c r="A114" s="20">
        <v>14</v>
      </c>
      <c r="B114" s="25">
        <f>DATE(YEAR(Debts!$B$5),MONTH(Debts!$B$5)+$A114-1,1)</f>
      </c>
      <c r="C114" s="20">
        <v>6</v>
      </c>
      <c r="D114" s="21">
        <f>INDEX('Payoff Plan'!$B$4:$B$11,$C114)</f>
      </c>
      <c r="E114" s="26">
        <f>J106</f>
      </c>
      <c r="F114" s="26">
        <f>ROUND(E114*INDEX('Payoff Plan'!$D$4:$D$11,$C114)/12,2)</f>
      </c>
      <c r="G114" s="26">
        <f>MIN(INDEX('Payoff Plan'!$E$4:$E$11,$C114),E114+F114)</f>
      </c>
      <c r="H114" s="26">
        <f>H113-I113</f>
      </c>
      <c r="I114" s="26">
        <f>MAX(0,ROUND(MIN(E114+F114-G114,H114),2))</f>
      </c>
      <c r="J114" s="26">
        <f>ROUND(E114+F114-G114-I114,2)</f>
      </c>
    </row>
    <row r="115" spans="1:10" x14ac:dyDescent="0.25">
      <c r="A115" s="20">
        <v>14</v>
      </c>
      <c r="B115" s="25">
        <f>DATE(YEAR(Debts!$B$5),MONTH(Debts!$B$5)+$A115-1,1)</f>
      </c>
      <c r="C115" s="20">
        <v>7</v>
      </c>
      <c r="D115" s="21">
        <f>INDEX('Payoff Plan'!$B$4:$B$11,$C115)</f>
      </c>
      <c r="E115" s="26">
        <f>J107</f>
      </c>
      <c r="F115" s="26">
        <f>ROUND(E115*INDEX('Payoff Plan'!$D$4:$D$11,$C115)/12,2)</f>
      </c>
      <c r="G115" s="26">
        <f>MIN(INDEX('Payoff Plan'!$E$4:$E$11,$C115),E115+F115)</f>
      </c>
      <c r="H115" s="26">
        <f>H114-I114</f>
      </c>
      <c r="I115" s="26">
        <f>MAX(0,ROUND(MIN(E115+F115-G115,H115),2))</f>
      </c>
      <c r="J115" s="26">
        <f>ROUND(E115+F115-G115-I115,2)</f>
      </c>
    </row>
    <row r="116" spans="1:10" x14ac:dyDescent="0.25">
      <c r="A116" s="20">
        <v>14</v>
      </c>
      <c r="B116" s="25">
        <f>DATE(YEAR(Debts!$B$5),MONTH(Debts!$B$5)+$A116-1,1)</f>
      </c>
      <c r="C116" s="20">
        <v>8</v>
      </c>
      <c r="D116" s="21">
        <f>INDEX('Payoff Plan'!$B$4:$B$11,$C116)</f>
      </c>
      <c r="E116" s="26">
        <f>J108</f>
      </c>
      <c r="F116" s="26">
        <f>ROUND(E116*INDEX('Payoff Plan'!$D$4:$D$11,$C116)/12,2)</f>
      </c>
      <c r="G116" s="26">
        <f>MIN(INDEX('Payoff Plan'!$E$4:$E$11,$C116),E116+F116)</f>
      </c>
      <c r="H116" s="26">
        <f>H115-I115</f>
      </c>
      <c r="I116" s="26">
        <f>MAX(0,ROUND(MIN(E116+F116-G116,H116),2))</f>
      </c>
      <c r="J116" s="26">
        <f>ROUND(E116+F116-G116-I116,2)</f>
      </c>
    </row>
    <row r="117" spans="1:10" x14ac:dyDescent="0.25">
      <c r="A117" s="20">
        <v>15</v>
      </c>
      <c r="B117" s="25">
        <f>DATE(YEAR(Debts!$B$5),MONTH(Debts!$B$5)+$A117-1,1)</f>
      </c>
      <c r="C117" s="20">
        <v>1</v>
      </c>
      <c r="D117" s="21">
        <f>INDEX('Payoff Plan'!$B$4:$B$11,$C117)</f>
      </c>
      <c r="E117" s="26">
        <f>J109</f>
      </c>
      <c r="F117" s="26">
        <f>ROUND(E117*INDEX('Payoff Plan'!$D$4:$D$11,$C117)/12,2)</f>
      </c>
      <c r="G117" s="26">
        <f>MIN(INDEX('Payoff Plan'!$E$4:$E$11,$C117),E117+F117)</f>
      </c>
      <c r="H117" s="26">
        <f>Debts!$B$6-SUM(G117:G124)</f>
      </c>
      <c r="I117" s="26">
        <f>MAX(0,ROUND(MIN(E117+F117-G117,H117),2))</f>
      </c>
      <c r="J117" s="26">
        <f>ROUND(E117+F117-G117-I117,2)</f>
      </c>
    </row>
    <row r="118" spans="1:10" x14ac:dyDescent="0.25">
      <c r="A118" s="20">
        <v>15</v>
      </c>
      <c r="B118" s="25">
        <f>DATE(YEAR(Debts!$B$5),MONTH(Debts!$B$5)+$A118-1,1)</f>
      </c>
      <c r="C118" s="20">
        <v>2</v>
      </c>
      <c r="D118" s="21">
        <f>INDEX('Payoff Plan'!$B$4:$B$11,$C118)</f>
      </c>
      <c r="E118" s="26">
        <f>J110</f>
      </c>
      <c r="F118" s="26">
        <f>ROUND(E118*INDEX('Payoff Plan'!$D$4:$D$11,$C118)/12,2)</f>
      </c>
      <c r="G118" s="26">
        <f>MIN(INDEX('Payoff Plan'!$E$4:$E$11,$C118),E118+F118)</f>
      </c>
      <c r="H118" s="26">
        <f>H117-I117</f>
      </c>
      <c r="I118" s="26">
        <f>MAX(0,ROUND(MIN(E118+F118-G118,H118),2))</f>
      </c>
      <c r="J118" s="26">
        <f>ROUND(E118+F118-G118-I118,2)</f>
      </c>
    </row>
    <row r="119" spans="1:10" x14ac:dyDescent="0.25">
      <c r="A119" s="20">
        <v>15</v>
      </c>
      <c r="B119" s="25">
        <f>DATE(YEAR(Debts!$B$5),MONTH(Debts!$B$5)+$A119-1,1)</f>
      </c>
      <c r="C119" s="20">
        <v>3</v>
      </c>
      <c r="D119" s="21">
        <f>INDEX('Payoff Plan'!$B$4:$B$11,$C119)</f>
      </c>
      <c r="E119" s="26">
        <f>J111</f>
      </c>
      <c r="F119" s="26">
        <f>ROUND(E119*INDEX('Payoff Plan'!$D$4:$D$11,$C119)/12,2)</f>
      </c>
      <c r="G119" s="26">
        <f>MIN(INDEX('Payoff Plan'!$E$4:$E$11,$C119),E119+F119)</f>
      </c>
      <c r="H119" s="26">
        <f>H118-I118</f>
      </c>
      <c r="I119" s="26">
        <f>MAX(0,ROUND(MIN(E119+F119-G119,H119),2))</f>
      </c>
      <c r="J119" s="26">
        <f>ROUND(E119+F119-G119-I119,2)</f>
      </c>
    </row>
    <row r="120" spans="1:10" x14ac:dyDescent="0.25">
      <c r="A120" s="20">
        <v>15</v>
      </c>
      <c r="B120" s="25">
        <f>DATE(YEAR(Debts!$B$5),MONTH(Debts!$B$5)+$A120-1,1)</f>
      </c>
      <c r="C120" s="20">
        <v>4</v>
      </c>
      <c r="D120" s="21">
        <f>INDEX('Payoff Plan'!$B$4:$B$11,$C120)</f>
      </c>
      <c r="E120" s="26">
        <f>J112</f>
      </c>
      <c r="F120" s="26">
        <f>ROUND(E120*INDEX('Payoff Plan'!$D$4:$D$11,$C120)/12,2)</f>
      </c>
      <c r="G120" s="26">
        <f>MIN(INDEX('Payoff Plan'!$E$4:$E$11,$C120),E120+F120)</f>
      </c>
      <c r="H120" s="26">
        <f>H119-I119</f>
      </c>
      <c r="I120" s="26">
        <f>MAX(0,ROUND(MIN(E120+F120-G120,H120),2))</f>
      </c>
      <c r="J120" s="26">
        <f>ROUND(E120+F120-G120-I120,2)</f>
      </c>
    </row>
    <row r="121" spans="1:10" x14ac:dyDescent="0.25">
      <c r="A121" s="20">
        <v>15</v>
      </c>
      <c r="B121" s="25">
        <f>DATE(YEAR(Debts!$B$5),MONTH(Debts!$B$5)+$A121-1,1)</f>
      </c>
      <c r="C121" s="20">
        <v>5</v>
      </c>
      <c r="D121" s="21">
        <f>INDEX('Payoff Plan'!$B$4:$B$11,$C121)</f>
      </c>
      <c r="E121" s="26">
        <f>J113</f>
      </c>
      <c r="F121" s="26">
        <f>ROUND(E121*INDEX('Payoff Plan'!$D$4:$D$11,$C121)/12,2)</f>
      </c>
      <c r="G121" s="26">
        <f>MIN(INDEX('Payoff Plan'!$E$4:$E$11,$C121),E121+F121)</f>
      </c>
      <c r="H121" s="26">
        <f>H120-I120</f>
      </c>
      <c r="I121" s="26">
        <f>MAX(0,ROUND(MIN(E121+F121-G121,H121),2))</f>
      </c>
      <c r="J121" s="26">
        <f>ROUND(E121+F121-G121-I121,2)</f>
      </c>
    </row>
    <row r="122" spans="1:10" x14ac:dyDescent="0.25">
      <c r="A122" s="20">
        <v>15</v>
      </c>
      <c r="B122" s="25">
        <f>DATE(YEAR(Debts!$B$5),MONTH(Debts!$B$5)+$A122-1,1)</f>
      </c>
      <c r="C122" s="20">
        <v>6</v>
      </c>
      <c r="D122" s="21">
        <f>INDEX('Payoff Plan'!$B$4:$B$11,$C122)</f>
      </c>
      <c r="E122" s="26">
        <f>J114</f>
      </c>
      <c r="F122" s="26">
        <f>ROUND(E122*INDEX('Payoff Plan'!$D$4:$D$11,$C122)/12,2)</f>
      </c>
      <c r="G122" s="26">
        <f>MIN(INDEX('Payoff Plan'!$E$4:$E$11,$C122),E122+F122)</f>
      </c>
      <c r="H122" s="26">
        <f>H121-I121</f>
      </c>
      <c r="I122" s="26">
        <f>MAX(0,ROUND(MIN(E122+F122-G122,H122),2))</f>
      </c>
      <c r="J122" s="26">
        <f>ROUND(E122+F122-G122-I122,2)</f>
      </c>
    </row>
    <row r="123" spans="1:10" x14ac:dyDescent="0.25">
      <c r="A123" s="20">
        <v>15</v>
      </c>
      <c r="B123" s="25">
        <f>DATE(YEAR(Debts!$B$5),MONTH(Debts!$B$5)+$A123-1,1)</f>
      </c>
      <c r="C123" s="20">
        <v>7</v>
      </c>
      <c r="D123" s="21">
        <f>INDEX('Payoff Plan'!$B$4:$B$11,$C123)</f>
      </c>
      <c r="E123" s="26">
        <f>J115</f>
      </c>
      <c r="F123" s="26">
        <f>ROUND(E123*INDEX('Payoff Plan'!$D$4:$D$11,$C123)/12,2)</f>
      </c>
      <c r="G123" s="26">
        <f>MIN(INDEX('Payoff Plan'!$E$4:$E$11,$C123),E123+F123)</f>
      </c>
      <c r="H123" s="26">
        <f>H122-I122</f>
      </c>
      <c r="I123" s="26">
        <f>MAX(0,ROUND(MIN(E123+F123-G123,H123),2))</f>
      </c>
      <c r="J123" s="26">
        <f>ROUND(E123+F123-G123-I123,2)</f>
      </c>
    </row>
    <row r="124" spans="1:10" x14ac:dyDescent="0.25">
      <c r="A124" s="20">
        <v>15</v>
      </c>
      <c r="B124" s="25">
        <f>DATE(YEAR(Debts!$B$5),MONTH(Debts!$B$5)+$A124-1,1)</f>
      </c>
      <c r="C124" s="20">
        <v>8</v>
      </c>
      <c r="D124" s="21">
        <f>INDEX('Payoff Plan'!$B$4:$B$11,$C124)</f>
      </c>
      <c r="E124" s="26">
        <f>J116</f>
      </c>
      <c r="F124" s="26">
        <f>ROUND(E124*INDEX('Payoff Plan'!$D$4:$D$11,$C124)/12,2)</f>
      </c>
      <c r="G124" s="26">
        <f>MIN(INDEX('Payoff Plan'!$E$4:$E$11,$C124),E124+F124)</f>
      </c>
      <c r="H124" s="26">
        <f>H123-I123</f>
      </c>
      <c r="I124" s="26">
        <f>MAX(0,ROUND(MIN(E124+F124-G124,H124),2))</f>
      </c>
      <c r="J124" s="26">
        <f>ROUND(E124+F124-G124-I124,2)</f>
      </c>
    </row>
    <row r="125" spans="1:10" x14ac:dyDescent="0.25">
      <c r="A125" s="20">
        <v>16</v>
      </c>
      <c r="B125" s="25">
        <f>DATE(YEAR(Debts!$B$5),MONTH(Debts!$B$5)+$A125-1,1)</f>
      </c>
      <c r="C125" s="20">
        <v>1</v>
      </c>
      <c r="D125" s="21">
        <f>INDEX('Payoff Plan'!$B$4:$B$11,$C125)</f>
      </c>
      <c r="E125" s="26">
        <f>J117</f>
      </c>
      <c r="F125" s="26">
        <f>ROUND(E125*INDEX('Payoff Plan'!$D$4:$D$11,$C125)/12,2)</f>
      </c>
      <c r="G125" s="26">
        <f>MIN(INDEX('Payoff Plan'!$E$4:$E$11,$C125),E125+F125)</f>
      </c>
      <c r="H125" s="26">
        <f>Debts!$B$6-SUM(G125:G132)</f>
      </c>
      <c r="I125" s="26">
        <f>MAX(0,ROUND(MIN(E125+F125-G125,H125),2))</f>
      </c>
      <c r="J125" s="26">
        <f>ROUND(E125+F125-G125-I125,2)</f>
      </c>
    </row>
    <row r="126" spans="1:10" x14ac:dyDescent="0.25">
      <c r="A126" s="20">
        <v>16</v>
      </c>
      <c r="B126" s="25">
        <f>DATE(YEAR(Debts!$B$5),MONTH(Debts!$B$5)+$A126-1,1)</f>
      </c>
      <c r="C126" s="20">
        <v>2</v>
      </c>
      <c r="D126" s="21">
        <f>INDEX('Payoff Plan'!$B$4:$B$11,$C126)</f>
      </c>
      <c r="E126" s="26">
        <f>J118</f>
      </c>
      <c r="F126" s="26">
        <f>ROUND(E126*INDEX('Payoff Plan'!$D$4:$D$11,$C126)/12,2)</f>
      </c>
      <c r="G126" s="26">
        <f>MIN(INDEX('Payoff Plan'!$E$4:$E$11,$C126),E126+F126)</f>
      </c>
      <c r="H126" s="26">
        <f>H125-I125</f>
      </c>
      <c r="I126" s="26">
        <f>MAX(0,ROUND(MIN(E126+F126-G126,H126),2))</f>
      </c>
      <c r="J126" s="26">
        <f>ROUND(E126+F126-G126-I126,2)</f>
      </c>
    </row>
    <row r="127" spans="1:10" x14ac:dyDescent="0.25">
      <c r="A127" s="20">
        <v>16</v>
      </c>
      <c r="B127" s="25">
        <f>DATE(YEAR(Debts!$B$5),MONTH(Debts!$B$5)+$A127-1,1)</f>
      </c>
      <c r="C127" s="20">
        <v>3</v>
      </c>
      <c r="D127" s="21">
        <f>INDEX('Payoff Plan'!$B$4:$B$11,$C127)</f>
      </c>
      <c r="E127" s="26">
        <f>J119</f>
      </c>
      <c r="F127" s="26">
        <f>ROUND(E127*INDEX('Payoff Plan'!$D$4:$D$11,$C127)/12,2)</f>
      </c>
      <c r="G127" s="26">
        <f>MIN(INDEX('Payoff Plan'!$E$4:$E$11,$C127),E127+F127)</f>
      </c>
      <c r="H127" s="26">
        <f>H126-I126</f>
      </c>
      <c r="I127" s="26">
        <f>MAX(0,ROUND(MIN(E127+F127-G127,H127),2))</f>
      </c>
      <c r="J127" s="26">
        <f>ROUND(E127+F127-G127-I127,2)</f>
      </c>
    </row>
    <row r="128" spans="1:10" x14ac:dyDescent="0.25">
      <c r="A128" s="20">
        <v>16</v>
      </c>
      <c r="B128" s="25">
        <f>DATE(YEAR(Debts!$B$5),MONTH(Debts!$B$5)+$A128-1,1)</f>
      </c>
      <c r="C128" s="20">
        <v>4</v>
      </c>
      <c r="D128" s="21">
        <f>INDEX('Payoff Plan'!$B$4:$B$11,$C128)</f>
      </c>
      <c r="E128" s="26">
        <f>J120</f>
      </c>
      <c r="F128" s="26">
        <f>ROUND(E128*INDEX('Payoff Plan'!$D$4:$D$11,$C128)/12,2)</f>
      </c>
      <c r="G128" s="26">
        <f>MIN(INDEX('Payoff Plan'!$E$4:$E$11,$C128),E128+F128)</f>
      </c>
      <c r="H128" s="26">
        <f>H127-I127</f>
      </c>
      <c r="I128" s="26">
        <f>MAX(0,ROUND(MIN(E128+F128-G128,H128),2))</f>
      </c>
      <c r="J128" s="26">
        <f>ROUND(E128+F128-G128-I128,2)</f>
      </c>
    </row>
    <row r="129" spans="1:10" x14ac:dyDescent="0.25">
      <c r="A129" s="20">
        <v>16</v>
      </c>
      <c r="B129" s="25">
        <f>DATE(YEAR(Debts!$B$5),MONTH(Debts!$B$5)+$A129-1,1)</f>
      </c>
      <c r="C129" s="20">
        <v>5</v>
      </c>
      <c r="D129" s="21">
        <f>INDEX('Payoff Plan'!$B$4:$B$11,$C129)</f>
      </c>
      <c r="E129" s="26">
        <f>J121</f>
      </c>
      <c r="F129" s="26">
        <f>ROUND(E129*INDEX('Payoff Plan'!$D$4:$D$11,$C129)/12,2)</f>
      </c>
      <c r="G129" s="26">
        <f>MIN(INDEX('Payoff Plan'!$E$4:$E$11,$C129),E129+F129)</f>
      </c>
      <c r="H129" s="26">
        <f>H128-I128</f>
      </c>
      <c r="I129" s="26">
        <f>MAX(0,ROUND(MIN(E129+F129-G129,H129),2))</f>
      </c>
      <c r="J129" s="26">
        <f>ROUND(E129+F129-G129-I129,2)</f>
      </c>
    </row>
    <row r="130" spans="1:10" x14ac:dyDescent="0.25">
      <c r="A130" s="20">
        <v>16</v>
      </c>
      <c r="B130" s="25">
        <f>DATE(YEAR(Debts!$B$5),MONTH(Debts!$B$5)+$A130-1,1)</f>
      </c>
      <c r="C130" s="20">
        <v>6</v>
      </c>
      <c r="D130" s="21">
        <f>INDEX('Payoff Plan'!$B$4:$B$11,$C130)</f>
      </c>
      <c r="E130" s="26">
        <f>J122</f>
      </c>
      <c r="F130" s="26">
        <f>ROUND(E130*INDEX('Payoff Plan'!$D$4:$D$11,$C130)/12,2)</f>
      </c>
      <c r="G130" s="26">
        <f>MIN(INDEX('Payoff Plan'!$E$4:$E$11,$C130),E130+F130)</f>
      </c>
      <c r="H130" s="26">
        <f>H129-I129</f>
      </c>
      <c r="I130" s="26">
        <f>MAX(0,ROUND(MIN(E130+F130-G130,H130),2))</f>
      </c>
      <c r="J130" s="26">
        <f>ROUND(E130+F130-G130-I130,2)</f>
      </c>
    </row>
    <row r="131" spans="1:10" x14ac:dyDescent="0.25">
      <c r="A131" s="20">
        <v>16</v>
      </c>
      <c r="B131" s="25">
        <f>DATE(YEAR(Debts!$B$5),MONTH(Debts!$B$5)+$A131-1,1)</f>
      </c>
      <c r="C131" s="20">
        <v>7</v>
      </c>
      <c r="D131" s="21">
        <f>INDEX('Payoff Plan'!$B$4:$B$11,$C131)</f>
      </c>
      <c r="E131" s="26">
        <f>J123</f>
      </c>
      <c r="F131" s="26">
        <f>ROUND(E131*INDEX('Payoff Plan'!$D$4:$D$11,$C131)/12,2)</f>
      </c>
      <c r="G131" s="26">
        <f>MIN(INDEX('Payoff Plan'!$E$4:$E$11,$C131),E131+F131)</f>
      </c>
      <c r="H131" s="26">
        <f>H130-I130</f>
      </c>
      <c r="I131" s="26">
        <f>MAX(0,ROUND(MIN(E131+F131-G131,H131),2))</f>
      </c>
      <c r="J131" s="26">
        <f>ROUND(E131+F131-G131-I131,2)</f>
      </c>
    </row>
    <row r="132" spans="1:10" x14ac:dyDescent="0.25">
      <c r="A132" s="20">
        <v>16</v>
      </c>
      <c r="B132" s="25">
        <f>DATE(YEAR(Debts!$B$5),MONTH(Debts!$B$5)+$A132-1,1)</f>
      </c>
      <c r="C132" s="20">
        <v>8</v>
      </c>
      <c r="D132" s="21">
        <f>INDEX('Payoff Plan'!$B$4:$B$11,$C132)</f>
      </c>
      <c r="E132" s="26">
        <f>J124</f>
      </c>
      <c r="F132" s="26">
        <f>ROUND(E132*INDEX('Payoff Plan'!$D$4:$D$11,$C132)/12,2)</f>
      </c>
      <c r="G132" s="26">
        <f>MIN(INDEX('Payoff Plan'!$E$4:$E$11,$C132),E132+F132)</f>
      </c>
      <c r="H132" s="26">
        <f>H131-I131</f>
      </c>
      <c r="I132" s="26">
        <f>MAX(0,ROUND(MIN(E132+F132-G132,H132),2))</f>
      </c>
      <c r="J132" s="26">
        <f>ROUND(E132+F132-G132-I132,2)</f>
      </c>
    </row>
    <row r="133" spans="1:10" x14ac:dyDescent="0.25">
      <c r="A133" s="20">
        <v>17</v>
      </c>
      <c r="B133" s="25">
        <f>DATE(YEAR(Debts!$B$5),MONTH(Debts!$B$5)+$A133-1,1)</f>
      </c>
      <c r="C133" s="20">
        <v>1</v>
      </c>
      <c r="D133" s="21">
        <f>INDEX('Payoff Plan'!$B$4:$B$11,$C133)</f>
      </c>
      <c r="E133" s="26">
        <f>J125</f>
      </c>
      <c r="F133" s="26">
        <f>ROUND(E133*INDEX('Payoff Plan'!$D$4:$D$11,$C133)/12,2)</f>
      </c>
      <c r="G133" s="26">
        <f>MIN(INDEX('Payoff Plan'!$E$4:$E$11,$C133),E133+F133)</f>
      </c>
      <c r="H133" s="26">
        <f>Debts!$B$6-SUM(G133:G140)</f>
      </c>
      <c r="I133" s="26">
        <f>MAX(0,ROUND(MIN(E133+F133-G133,H133),2))</f>
      </c>
      <c r="J133" s="26">
        <f>ROUND(E133+F133-G133-I133,2)</f>
      </c>
    </row>
    <row r="134" spans="1:10" x14ac:dyDescent="0.25">
      <c r="A134" s="20">
        <v>17</v>
      </c>
      <c r="B134" s="25">
        <f>DATE(YEAR(Debts!$B$5),MONTH(Debts!$B$5)+$A134-1,1)</f>
      </c>
      <c r="C134" s="20">
        <v>2</v>
      </c>
      <c r="D134" s="21">
        <f>INDEX('Payoff Plan'!$B$4:$B$11,$C134)</f>
      </c>
      <c r="E134" s="26">
        <f>J126</f>
      </c>
      <c r="F134" s="26">
        <f>ROUND(E134*INDEX('Payoff Plan'!$D$4:$D$11,$C134)/12,2)</f>
      </c>
      <c r="G134" s="26">
        <f>MIN(INDEX('Payoff Plan'!$E$4:$E$11,$C134),E134+F134)</f>
      </c>
      <c r="H134" s="26">
        <f>H133-I133</f>
      </c>
      <c r="I134" s="26">
        <f>MAX(0,ROUND(MIN(E134+F134-G134,H134),2))</f>
      </c>
      <c r="J134" s="26">
        <f>ROUND(E134+F134-G134-I134,2)</f>
      </c>
    </row>
    <row r="135" spans="1:10" x14ac:dyDescent="0.25">
      <c r="A135" s="20">
        <v>17</v>
      </c>
      <c r="B135" s="25">
        <f>DATE(YEAR(Debts!$B$5),MONTH(Debts!$B$5)+$A135-1,1)</f>
      </c>
      <c r="C135" s="20">
        <v>3</v>
      </c>
      <c r="D135" s="21">
        <f>INDEX('Payoff Plan'!$B$4:$B$11,$C135)</f>
      </c>
      <c r="E135" s="26">
        <f>J127</f>
      </c>
      <c r="F135" s="26">
        <f>ROUND(E135*INDEX('Payoff Plan'!$D$4:$D$11,$C135)/12,2)</f>
      </c>
      <c r="G135" s="26">
        <f>MIN(INDEX('Payoff Plan'!$E$4:$E$11,$C135),E135+F135)</f>
      </c>
      <c r="H135" s="26">
        <f>H134-I134</f>
      </c>
      <c r="I135" s="26">
        <f>MAX(0,ROUND(MIN(E135+F135-G135,H135),2))</f>
      </c>
      <c r="J135" s="26">
        <f>ROUND(E135+F135-G135-I135,2)</f>
      </c>
    </row>
    <row r="136" spans="1:10" x14ac:dyDescent="0.25">
      <c r="A136" s="20">
        <v>17</v>
      </c>
      <c r="B136" s="25">
        <f>DATE(YEAR(Debts!$B$5),MONTH(Debts!$B$5)+$A136-1,1)</f>
      </c>
      <c r="C136" s="20">
        <v>4</v>
      </c>
      <c r="D136" s="21">
        <f>INDEX('Payoff Plan'!$B$4:$B$11,$C136)</f>
      </c>
      <c r="E136" s="26">
        <f>J128</f>
      </c>
      <c r="F136" s="26">
        <f>ROUND(E136*INDEX('Payoff Plan'!$D$4:$D$11,$C136)/12,2)</f>
      </c>
      <c r="G136" s="26">
        <f>MIN(INDEX('Payoff Plan'!$E$4:$E$11,$C136),E136+F136)</f>
      </c>
      <c r="H136" s="26">
        <f>H135-I135</f>
      </c>
      <c r="I136" s="26">
        <f>MAX(0,ROUND(MIN(E136+F136-G136,H136),2))</f>
      </c>
      <c r="J136" s="26">
        <f>ROUND(E136+F136-G136-I136,2)</f>
      </c>
    </row>
    <row r="137" spans="1:10" x14ac:dyDescent="0.25">
      <c r="A137" s="20">
        <v>17</v>
      </c>
      <c r="B137" s="25">
        <f>DATE(YEAR(Debts!$B$5),MONTH(Debts!$B$5)+$A137-1,1)</f>
      </c>
      <c r="C137" s="20">
        <v>5</v>
      </c>
      <c r="D137" s="21">
        <f>INDEX('Payoff Plan'!$B$4:$B$11,$C137)</f>
      </c>
      <c r="E137" s="26">
        <f>J129</f>
      </c>
      <c r="F137" s="26">
        <f>ROUND(E137*INDEX('Payoff Plan'!$D$4:$D$11,$C137)/12,2)</f>
      </c>
      <c r="G137" s="26">
        <f>MIN(INDEX('Payoff Plan'!$E$4:$E$11,$C137),E137+F137)</f>
      </c>
      <c r="H137" s="26">
        <f>H136-I136</f>
      </c>
      <c r="I137" s="26">
        <f>MAX(0,ROUND(MIN(E137+F137-G137,H137),2))</f>
      </c>
      <c r="J137" s="26">
        <f>ROUND(E137+F137-G137-I137,2)</f>
      </c>
    </row>
    <row r="138" spans="1:10" x14ac:dyDescent="0.25">
      <c r="A138" s="20">
        <v>17</v>
      </c>
      <c r="B138" s="25">
        <f>DATE(YEAR(Debts!$B$5),MONTH(Debts!$B$5)+$A138-1,1)</f>
      </c>
      <c r="C138" s="20">
        <v>6</v>
      </c>
      <c r="D138" s="21">
        <f>INDEX('Payoff Plan'!$B$4:$B$11,$C138)</f>
      </c>
      <c r="E138" s="26">
        <f>J130</f>
      </c>
      <c r="F138" s="26">
        <f>ROUND(E138*INDEX('Payoff Plan'!$D$4:$D$11,$C138)/12,2)</f>
      </c>
      <c r="G138" s="26">
        <f>MIN(INDEX('Payoff Plan'!$E$4:$E$11,$C138),E138+F138)</f>
      </c>
      <c r="H138" s="26">
        <f>H137-I137</f>
      </c>
      <c r="I138" s="26">
        <f>MAX(0,ROUND(MIN(E138+F138-G138,H138),2))</f>
      </c>
      <c r="J138" s="26">
        <f>ROUND(E138+F138-G138-I138,2)</f>
      </c>
    </row>
    <row r="139" spans="1:10" x14ac:dyDescent="0.25">
      <c r="A139" s="20">
        <v>17</v>
      </c>
      <c r="B139" s="25">
        <f>DATE(YEAR(Debts!$B$5),MONTH(Debts!$B$5)+$A139-1,1)</f>
      </c>
      <c r="C139" s="20">
        <v>7</v>
      </c>
      <c r="D139" s="21">
        <f>INDEX('Payoff Plan'!$B$4:$B$11,$C139)</f>
      </c>
      <c r="E139" s="26">
        <f>J131</f>
      </c>
      <c r="F139" s="26">
        <f>ROUND(E139*INDEX('Payoff Plan'!$D$4:$D$11,$C139)/12,2)</f>
      </c>
      <c r="G139" s="26">
        <f>MIN(INDEX('Payoff Plan'!$E$4:$E$11,$C139),E139+F139)</f>
      </c>
      <c r="H139" s="26">
        <f>H138-I138</f>
      </c>
      <c r="I139" s="26">
        <f>MAX(0,ROUND(MIN(E139+F139-G139,H139),2))</f>
      </c>
      <c r="J139" s="26">
        <f>ROUND(E139+F139-G139-I139,2)</f>
      </c>
    </row>
    <row r="140" spans="1:10" x14ac:dyDescent="0.25">
      <c r="A140" s="20">
        <v>17</v>
      </c>
      <c r="B140" s="25">
        <f>DATE(YEAR(Debts!$B$5),MONTH(Debts!$B$5)+$A140-1,1)</f>
      </c>
      <c r="C140" s="20">
        <v>8</v>
      </c>
      <c r="D140" s="21">
        <f>INDEX('Payoff Plan'!$B$4:$B$11,$C140)</f>
      </c>
      <c r="E140" s="26">
        <f>J132</f>
      </c>
      <c r="F140" s="26">
        <f>ROUND(E140*INDEX('Payoff Plan'!$D$4:$D$11,$C140)/12,2)</f>
      </c>
      <c r="G140" s="26">
        <f>MIN(INDEX('Payoff Plan'!$E$4:$E$11,$C140),E140+F140)</f>
      </c>
      <c r="H140" s="26">
        <f>H139-I139</f>
      </c>
      <c r="I140" s="26">
        <f>MAX(0,ROUND(MIN(E140+F140-G140,H140),2))</f>
      </c>
      <c r="J140" s="26">
        <f>ROUND(E140+F140-G140-I140,2)</f>
      </c>
    </row>
    <row r="141" spans="1:10" x14ac:dyDescent="0.25">
      <c r="A141" s="20">
        <v>18</v>
      </c>
      <c r="B141" s="25">
        <f>DATE(YEAR(Debts!$B$5),MONTH(Debts!$B$5)+$A141-1,1)</f>
      </c>
      <c r="C141" s="20">
        <v>1</v>
      </c>
      <c r="D141" s="21">
        <f>INDEX('Payoff Plan'!$B$4:$B$11,$C141)</f>
      </c>
      <c r="E141" s="26">
        <f>J133</f>
      </c>
      <c r="F141" s="26">
        <f>ROUND(E141*INDEX('Payoff Plan'!$D$4:$D$11,$C141)/12,2)</f>
      </c>
      <c r="G141" s="26">
        <f>MIN(INDEX('Payoff Plan'!$E$4:$E$11,$C141),E141+F141)</f>
      </c>
      <c r="H141" s="26">
        <f>Debts!$B$6-SUM(G141:G148)</f>
      </c>
      <c r="I141" s="26">
        <f>MAX(0,ROUND(MIN(E141+F141-G141,H141),2))</f>
      </c>
      <c r="J141" s="26">
        <f>ROUND(E141+F141-G141-I141,2)</f>
      </c>
    </row>
    <row r="142" spans="1:10" x14ac:dyDescent="0.25">
      <c r="A142" s="20">
        <v>18</v>
      </c>
      <c r="B142" s="25">
        <f>DATE(YEAR(Debts!$B$5),MONTH(Debts!$B$5)+$A142-1,1)</f>
      </c>
      <c r="C142" s="20">
        <v>2</v>
      </c>
      <c r="D142" s="21">
        <f>INDEX('Payoff Plan'!$B$4:$B$11,$C142)</f>
      </c>
      <c r="E142" s="26">
        <f>J134</f>
      </c>
      <c r="F142" s="26">
        <f>ROUND(E142*INDEX('Payoff Plan'!$D$4:$D$11,$C142)/12,2)</f>
      </c>
      <c r="G142" s="26">
        <f>MIN(INDEX('Payoff Plan'!$E$4:$E$11,$C142),E142+F142)</f>
      </c>
      <c r="H142" s="26">
        <f>H141-I141</f>
      </c>
      <c r="I142" s="26">
        <f>MAX(0,ROUND(MIN(E142+F142-G142,H142),2))</f>
      </c>
      <c r="J142" s="26">
        <f>ROUND(E142+F142-G142-I142,2)</f>
      </c>
    </row>
    <row r="143" spans="1:10" x14ac:dyDescent="0.25">
      <c r="A143" s="20">
        <v>18</v>
      </c>
      <c r="B143" s="25">
        <f>DATE(YEAR(Debts!$B$5),MONTH(Debts!$B$5)+$A143-1,1)</f>
      </c>
      <c r="C143" s="20">
        <v>3</v>
      </c>
      <c r="D143" s="21">
        <f>INDEX('Payoff Plan'!$B$4:$B$11,$C143)</f>
      </c>
      <c r="E143" s="26">
        <f>J135</f>
      </c>
      <c r="F143" s="26">
        <f>ROUND(E143*INDEX('Payoff Plan'!$D$4:$D$11,$C143)/12,2)</f>
      </c>
      <c r="G143" s="26">
        <f>MIN(INDEX('Payoff Plan'!$E$4:$E$11,$C143),E143+F143)</f>
      </c>
      <c r="H143" s="26">
        <f>H142-I142</f>
      </c>
      <c r="I143" s="26">
        <f>MAX(0,ROUND(MIN(E143+F143-G143,H143),2))</f>
      </c>
      <c r="J143" s="26">
        <f>ROUND(E143+F143-G143-I143,2)</f>
      </c>
    </row>
    <row r="144" spans="1:10" x14ac:dyDescent="0.25">
      <c r="A144" s="20">
        <v>18</v>
      </c>
      <c r="B144" s="25">
        <f>DATE(YEAR(Debts!$B$5),MONTH(Debts!$B$5)+$A144-1,1)</f>
      </c>
      <c r="C144" s="20">
        <v>4</v>
      </c>
      <c r="D144" s="21">
        <f>INDEX('Payoff Plan'!$B$4:$B$11,$C144)</f>
      </c>
      <c r="E144" s="26">
        <f>J136</f>
      </c>
      <c r="F144" s="26">
        <f>ROUND(E144*INDEX('Payoff Plan'!$D$4:$D$11,$C144)/12,2)</f>
      </c>
      <c r="G144" s="26">
        <f>MIN(INDEX('Payoff Plan'!$E$4:$E$11,$C144),E144+F144)</f>
      </c>
      <c r="H144" s="26">
        <f>H143-I143</f>
      </c>
      <c r="I144" s="26">
        <f>MAX(0,ROUND(MIN(E144+F144-G144,H144),2))</f>
      </c>
      <c r="J144" s="26">
        <f>ROUND(E144+F144-G144-I144,2)</f>
      </c>
    </row>
    <row r="145" spans="1:10" x14ac:dyDescent="0.25">
      <c r="A145" s="20">
        <v>18</v>
      </c>
      <c r="B145" s="25">
        <f>DATE(YEAR(Debts!$B$5),MONTH(Debts!$B$5)+$A145-1,1)</f>
      </c>
      <c r="C145" s="20">
        <v>5</v>
      </c>
      <c r="D145" s="21">
        <f>INDEX('Payoff Plan'!$B$4:$B$11,$C145)</f>
      </c>
      <c r="E145" s="26">
        <f>J137</f>
      </c>
      <c r="F145" s="26">
        <f>ROUND(E145*INDEX('Payoff Plan'!$D$4:$D$11,$C145)/12,2)</f>
      </c>
      <c r="G145" s="26">
        <f>MIN(INDEX('Payoff Plan'!$E$4:$E$11,$C145),E145+F145)</f>
      </c>
      <c r="H145" s="26">
        <f>H144-I144</f>
      </c>
      <c r="I145" s="26">
        <f>MAX(0,ROUND(MIN(E145+F145-G145,H145),2))</f>
      </c>
      <c r="J145" s="26">
        <f>ROUND(E145+F145-G145-I145,2)</f>
      </c>
    </row>
    <row r="146" spans="1:10" x14ac:dyDescent="0.25">
      <c r="A146" s="20">
        <v>18</v>
      </c>
      <c r="B146" s="25">
        <f>DATE(YEAR(Debts!$B$5),MONTH(Debts!$B$5)+$A146-1,1)</f>
      </c>
      <c r="C146" s="20">
        <v>6</v>
      </c>
      <c r="D146" s="21">
        <f>INDEX('Payoff Plan'!$B$4:$B$11,$C146)</f>
      </c>
      <c r="E146" s="26">
        <f>J138</f>
      </c>
      <c r="F146" s="26">
        <f>ROUND(E146*INDEX('Payoff Plan'!$D$4:$D$11,$C146)/12,2)</f>
      </c>
      <c r="G146" s="26">
        <f>MIN(INDEX('Payoff Plan'!$E$4:$E$11,$C146),E146+F146)</f>
      </c>
      <c r="H146" s="26">
        <f>H145-I145</f>
      </c>
      <c r="I146" s="26">
        <f>MAX(0,ROUND(MIN(E146+F146-G146,H146),2))</f>
      </c>
      <c r="J146" s="26">
        <f>ROUND(E146+F146-G146-I146,2)</f>
      </c>
    </row>
    <row r="147" spans="1:10" x14ac:dyDescent="0.25">
      <c r="A147" s="20">
        <v>18</v>
      </c>
      <c r="B147" s="25">
        <f>DATE(YEAR(Debts!$B$5),MONTH(Debts!$B$5)+$A147-1,1)</f>
      </c>
      <c r="C147" s="20">
        <v>7</v>
      </c>
      <c r="D147" s="21">
        <f>INDEX('Payoff Plan'!$B$4:$B$11,$C147)</f>
      </c>
      <c r="E147" s="26">
        <f>J139</f>
      </c>
      <c r="F147" s="26">
        <f>ROUND(E147*INDEX('Payoff Plan'!$D$4:$D$11,$C147)/12,2)</f>
      </c>
      <c r="G147" s="26">
        <f>MIN(INDEX('Payoff Plan'!$E$4:$E$11,$C147),E147+F147)</f>
      </c>
      <c r="H147" s="26">
        <f>H146-I146</f>
      </c>
      <c r="I147" s="26">
        <f>MAX(0,ROUND(MIN(E147+F147-G147,H147),2))</f>
      </c>
      <c r="J147" s="26">
        <f>ROUND(E147+F147-G147-I147,2)</f>
      </c>
    </row>
    <row r="148" spans="1:10" x14ac:dyDescent="0.25">
      <c r="A148" s="20">
        <v>18</v>
      </c>
      <c r="B148" s="25">
        <f>DATE(YEAR(Debts!$B$5),MONTH(Debts!$B$5)+$A148-1,1)</f>
      </c>
      <c r="C148" s="20">
        <v>8</v>
      </c>
      <c r="D148" s="21">
        <f>INDEX('Payoff Plan'!$B$4:$B$11,$C148)</f>
      </c>
      <c r="E148" s="26">
        <f>J140</f>
      </c>
      <c r="F148" s="26">
        <f>ROUND(E148*INDEX('Payoff Plan'!$D$4:$D$11,$C148)/12,2)</f>
      </c>
      <c r="G148" s="26">
        <f>MIN(INDEX('Payoff Plan'!$E$4:$E$11,$C148),E148+F148)</f>
      </c>
      <c r="H148" s="26">
        <f>H147-I147</f>
      </c>
      <c r="I148" s="26">
        <f>MAX(0,ROUND(MIN(E148+F148-G148,H148),2))</f>
      </c>
      <c r="J148" s="26">
        <f>ROUND(E148+F148-G148-I148,2)</f>
      </c>
    </row>
    <row r="149" spans="1:10" x14ac:dyDescent="0.25">
      <c r="A149" s="20">
        <v>19</v>
      </c>
      <c r="B149" s="25">
        <f>DATE(YEAR(Debts!$B$5),MONTH(Debts!$B$5)+$A149-1,1)</f>
      </c>
      <c r="C149" s="20">
        <v>1</v>
      </c>
      <c r="D149" s="21">
        <f>INDEX('Payoff Plan'!$B$4:$B$11,$C149)</f>
      </c>
      <c r="E149" s="26">
        <f>J141</f>
      </c>
      <c r="F149" s="26">
        <f>ROUND(E149*INDEX('Payoff Plan'!$D$4:$D$11,$C149)/12,2)</f>
      </c>
      <c r="G149" s="26">
        <f>MIN(INDEX('Payoff Plan'!$E$4:$E$11,$C149),E149+F149)</f>
      </c>
      <c r="H149" s="26">
        <f>Debts!$B$6-SUM(G149:G156)</f>
      </c>
      <c r="I149" s="26">
        <f>MAX(0,ROUND(MIN(E149+F149-G149,H149),2))</f>
      </c>
      <c r="J149" s="26">
        <f>ROUND(E149+F149-G149-I149,2)</f>
      </c>
    </row>
    <row r="150" spans="1:10" x14ac:dyDescent="0.25">
      <c r="A150" s="20">
        <v>19</v>
      </c>
      <c r="B150" s="25">
        <f>DATE(YEAR(Debts!$B$5),MONTH(Debts!$B$5)+$A150-1,1)</f>
      </c>
      <c r="C150" s="20">
        <v>2</v>
      </c>
      <c r="D150" s="21">
        <f>INDEX('Payoff Plan'!$B$4:$B$11,$C150)</f>
      </c>
      <c r="E150" s="26">
        <f>J142</f>
      </c>
      <c r="F150" s="26">
        <f>ROUND(E150*INDEX('Payoff Plan'!$D$4:$D$11,$C150)/12,2)</f>
      </c>
      <c r="G150" s="26">
        <f>MIN(INDEX('Payoff Plan'!$E$4:$E$11,$C150),E150+F150)</f>
      </c>
      <c r="H150" s="26">
        <f>H149-I149</f>
      </c>
      <c r="I150" s="26">
        <f>MAX(0,ROUND(MIN(E150+F150-G150,H150),2))</f>
      </c>
      <c r="J150" s="26">
        <f>ROUND(E150+F150-G150-I150,2)</f>
      </c>
    </row>
    <row r="151" spans="1:10" x14ac:dyDescent="0.25">
      <c r="A151" s="20">
        <v>19</v>
      </c>
      <c r="B151" s="25">
        <f>DATE(YEAR(Debts!$B$5),MONTH(Debts!$B$5)+$A151-1,1)</f>
      </c>
      <c r="C151" s="20">
        <v>3</v>
      </c>
      <c r="D151" s="21">
        <f>INDEX('Payoff Plan'!$B$4:$B$11,$C151)</f>
      </c>
      <c r="E151" s="26">
        <f>J143</f>
      </c>
      <c r="F151" s="26">
        <f>ROUND(E151*INDEX('Payoff Plan'!$D$4:$D$11,$C151)/12,2)</f>
      </c>
      <c r="G151" s="26">
        <f>MIN(INDEX('Payoff Plan'!$E$4:$E$11,$C151),E151+F151)</f>
      </c>
      <c r="H151" s="26">
        <f>H150-I150</f>
      </c>
      <c r="I151" s="26">
        <f>MAX(0,ROUND(MIN(E151+F151-G151,H151),2))</f>
      </c>
      <c r="J151" s="26">
        <f>ROUND(E151+F151-G151-I151,2)</f>
      </c>
    </row>
    <row r="152" spans="1:10" x14ac:dyDescent="0.25">
      <c r="A152" s="20">
        <v>19</v>
      </c>
      <c r="B152" s="25">
        <f>DATE(YEAR(Debts!$B$5),MONTH(Debts!$B$5)+$A152-1,1)</f>
      </c>
      <c r="C152" s="20">
        <v>4</v>
      </c>
      <c r="D152" s="21">
        <f>INDEX('Payoff Plan'!$B$4:$B$11,$C152)</f>
      </c>
      <c r="E152" s="26">
        <f>J144</f>
      </c>
      <c r="F152" s="26">
        <f>ROUND(E152*INDEX('Payoff Plan'!$D$4:$D$11,$C152)/12,2)</f>
      </c>
      <c r="G152" s="26">
        <f>MIN(INDEX('Payoff Plan'!$E$4:$E$11,$C152),E152+F152)</f>
      </c>
      <c r="H152" s="26">
        <f>H151-I151</f>
      </c>
      <c r="I152" s="26">
        <f>MAX(0,ROUND(MIN(E152+F152-G152,H152),2))</f>
      </c>
      <c r="J152" s="26">
        <f>ROUND(E152+F152-G152-I152,2)</f>
      </c>
    </row>
    <row r="153" spans="1:10" x14ac:dyDescent="0.25">
      <c r="A153" s="20">
        <v>19</v>
      </c>
      <c r="B153" s="25">
        <f>DATE(YEAR(Debts!$B$5),MONTH(Debts!$B$5)+$A153-1,1)</f>
      </c>
      <c r="C153" s="20">
        <v>5</v>
      </c>
      <c r="D153" s="21">
        <f>INDEX('Payoff Plan'!$B$4:$B$11,$C153)</f>
      </c>
      <c r="E153" s="26">
        <f>J145</f>
      </c>
      <c r="F153" s="26">
        <f>ROUND(E153*INDEX('Payoff Plan'!$D$4:$D$11,$C153)/12,2)</f>
      </c>
      <c r="G153" s="26">
        <f>MIN(INDEX('Payoff Plan'!$E$4:$E$11,$C153),E153+F153)</f>
      </c>
      <c r="H153" s="26">
        <f>H152-I152</f>
      </c>
      <c r="I153" s="26">
        <f>MAX(0,ROUND(MIN(E153+F153-G153,H153),2))</f>
      </c>
      <c r="J153" s="26">
        <f>ROUND(E153+F153-G153-I153,2)</f>
      </c>
    </row>
    <row r="154" spans="1:10" x14ac:dyDescent="0.25">
      <c r="A154" s="20">
        <v>19</v>
      </c>
      <c r="B154" s="25">
        <f>DATE(YEAR(Debts!$B$5),MONTH(Debts!$B$5)+$A154-1,1)</f>
      </c>
      <c r="C154" s="20">
        <v>6</v>
      </c>
      <c r="D154" s="21">
        <f>INDEX('Payoff Plan'!$B$4:$B$11,$C154)</f>
      </c>
      <c r="E154" s="26">
        <f>J146</f>
      </c>
      <c r="F154" s="26">
        <f>ROUND(E154*INDEX('Payoff Plan'!$D$4:$D$11,$C154)/12,2)</f>
      </c>
      <c r="G154" s="26">
        <f>MIN(INDEX('Payoff Plan'!$E$4:$E$11,$C154),E154+F154)</f>
      </c>
      <c r="H154" s="26">
        <f>H153-I153</f>
      </c>
      <c r="I154" s="26">
        <f>MAX(0,ROUND(MIN(E154+F154-G154,H154),2))</f>
      </c>
      <c r="J154" s="26">
        <f>ROUND(E154+F154-G154-I154,2)</f>
      </c>
    </row>
    <row r="155" spans="1:10" x14ac:dyDescent="0.25">
      <c r="A155" s="20">
        <v>19</v>
      </c>
      <c r="B155" s="25">
        <f>DATE(YEAR(Debts!$B$5),MONTH(Debts!$B$5)+$A155-1,1)</f>
      </c>
      <c r="C155" s="20">
        <v>7</v>
      </c>
      <c r="D155" s="21">
        <f>INDEX('Payoff Plan'!$B$4:$B$11,$C155)</f>
      </c>
      <c r="E155" s="26">
        <f>J147</f>
      </c>
      <c r="F155" s="26">
        <f>ROUND(E155*INDEX('Payoff Plan'!$D$4:$D$11,$C155)/12,2)</f>
      </c>
      <c r="G155" s="26">
        <f>MIN(INDEX('Payoff Plan'!$E$4:$E$11,$C155),E155+F155)</f>
      </c>
      <c r="H155" s="26">
        <f>H154-I154</f>
      </c>
      <c r="I155" s="26">
        <f>MAX(0,ROUND(MIN(E155+F155-G155,H155),2))</f>
      </c>
      <c r="J155" s="26">
        <f>ROUND(E155+F155-G155-I155,2)</f>
      </c>
    </row>
    <row r="156" spans="1:10" x14ac:dyDescent="0.25">
      <c r="A156" s="20">
        <v>19</v>
      </c>
      <c r="B156" s="25">
        <f>DATE(YEAR(Debts!$B$5),MONTH(Debts!$B$5)+$A156-1,1)</f>
      </c>
      <c r="C156" s="20">
        <v>8</v>
      </c>
      <c r="D156" s="21">
        <f>INDEX('Payoff Plan'!$B$4:$B$11,$C156)</f>
      </c>
      <c r="E156" s="26">
        <f>J148</f>
      </c>
      <c r="F156" s="26">
        <f>ROUND(E156*INDEX('Payoff Plan'!$D$4:$D$11,$C156)/12,2)</f>
      </c>
      <c r="G156" s="26">
        <f>MIN(INDEX('Payoff Plan'!$E$4:$E$11,$C156),E156+F156)</f>
      </c>
      <c r="H156" s="26">
        <f>H155-I155</f>
      </c>
      <c r="I156" s="26">
        <f>MAX(0,ROUND(MIN(E156+F156-G156,H156),2))</f>
      </c>
      <c r="J156" s="26">
        <f>ROUND(E156+F156-G156-I156,2)</f>
      </c>
    </row>
    <row r="157" spans="1:10" x14ac:dyDescent="0.25">
      <c r="A157" s="20">
        <v>20</v>
      </c>
      <c r="B157" s="25">
        <f>DATE(YEAR(Debts!$B$5),MONTH(Debts!$B$5)+$A157-1,1)</f>
      </c>
      <c r="C157" s="20">
        <v>1</v>
      </c>
      <c r="D157" s="21">
        <f>INDEX('Payoff Plan'!$B$4:$B$11,$C157)</f>
      </c>
      <c r="E157" s="26">
        <f>J149</f>
      </c>
      <c r="F157" s="26">
        <f>ROUND(E157*INDEX('Payoff Plan'!$D$4:$D$11,$C157)/12,2)</f>
      </c>
      <c r="G157" s="26">
        <f>MIN(INDEX('Payoff Plan'!$E$4:$E$11,$C157),E157+F157)</f>
      </c>
      <c r="H157" s="26">
        <f>Debts!$B$6-SUM(G157:G164)</f>
      </c>
      <c r="I157" s="26">
        <f>MAX(0,ROUND(MIN(E157+F157-G157,H157),2))</f>
      </c>
      <c r="J157" s="26">
        <f>ROUND(E157+F157-G157-I157,2)</f>
      </c>
    </row>
    <row r="158" spans="1:10" x14ac:dyDescent="0.25">
      <c r="A158" s="20">
        <v>20</v>
      </c>
      <c r="B158" s="25">
        <f>DATE(YEAR(Debts!$B$5),MONTH(Debts!$B$5)+$A158-1,1)</f>
      </c>
      <c r="C158" s="20">
        <v>2</v>
      </c>
      <c r="D158" s="21">
        <f>INDEX('Payoff Plan'!$B$4:$B$11,$C158)</f>
      </c>
      <c r="E158" s="26">
        <f>J150</f>
      </c>
      <c r="F158" s="26">
        <f>ROUND(E158*INDEX('Payoff Plan'!$D$4:$D$11,$C158)/12,2)</f>
      </c>
      <c r="G158" s="26">
        <f>MIN(INDEX('Payoff Plan'!$E$4:$E$11,$C158),E158+F158)</f>
      </c>
      <c r="H158" s="26">
        <f>H157-I157</f>
      </c>
      <c r="I158" s="26">
        <f>MAX(0,ROUND(MIN(E158+F158-G158,H158),2))</f>
      </c>
      <c r="J158" s="26">
        <f>ROUND(E158+F158-G158-I158,2)</f>
      </c>
    </row>
    <row r="159" spans="1:10" x14ac:dyDescent="0.25">
      <c r="A159" s="20">
        <v>20</v>
      </c>
      <c r="B159" s="25">
        <f>DATE(YEAR(Debts!$B$5),MONTH(Debts!$B$5)+$A159-1,1)</f>
      </c>
      <c r="C159" s="20">
        <v>3</v>
      </c>
      <c r="D159" s="21">
        <f>INDEX('Payoff Plan'!$B$4:$B$11,$C159)</f>
      </c>
      <c r="E159" s="26">
        <f>J151</f>
      </c>
      <c r="F159" s="26">
        <f>ROUND(E159*INDEX('Payoff Plan'!$D$4:$D$11,$C159)/12,2)</f>
      </c>
      <c r="G159" s="26">
        <f>MIN(INDEX('Payoff Plan'!$E$4:$E$11,$C159),E159+F159)</f>
      </c>
      <c r="H159" s="26">
        <f>H158-I158</f>
      </c>
      <c r="I159" s="26">
        <f>MAX(0,ROUND(MIN(E159+F159-G159,H159),2))</f>
      </c>
      <c r="J159" s="26">
        <f>ROUND(E159+F159-G159-I159,2)</f>
      </c>
    </row>
    <row r="160" spans="1:10" x14ac:dyDescent="0.25">
      <c r="A160" s="20">
        <v>20</v>
      </c>
      <c r="B160" s="25">
        <f>DATE(YEAR(Debts!$B$5),MONTH(Debts!$B$5)+$A160-1,1)</f>
      </c>
      <c r="C160" s="20">
        <v>4</v>
      </c>
      <c r="D160" s="21">
        <f>INDEX('Payoff Plan'!$B$4:$B$11,$C160)</f>
      </c>
      <c r="E160" s="26">
        <f>J152</f>
      </c>
      <c r="F160" s="26">
        <f>ROUND(E160*INDEX('Payoff Plan'!$D$4:$D$11,$C160)/12,2)</f>
      </c>
      <c r="G160" s="26">
        <f>MIN(INDEX('Payoff Plan'!$E$4:$E$11,$C160),E160+F160)</f>
      </c>
      <c r="H160" s="26">
        <f>H159-I159</f>
      </c>
      <c r="I160" s="26">
        <f>MAX(0,ROUND(MIN(E160+F160-G160,H160),2))</f>
      </c>
      <c r="J160" s="26">
        <f>ROUND(E160+F160-G160-I160,2)</f>
      </c>
    </row>
    <row r="161" spans="1:10" x14ac:dyDescent="0.25">
      <c r="A161" s="20">
        <v>20</v>
      </c>
      <c r="B161" s="25">
        <f>DATE(YEAR(Debts!$B$5),MONTH(Debts!$B$5)+$A161-1,1)</f>
      </c>
      <c r="C161" s="20">
        <v>5</v>
      </c>
      <c r="D161" s="21">
        <f>INDEX('Payoff Plan'!$B$4:$B$11,$C161)</f>
      </c>
      <c r="E161" s="26">
        <f>J153</f>
      </c>
      <c r="F161" s="26">
        <f>ROUND(E161*INDEX('Payoff Plan'!$D$4:$D$11,$C161)/12,2)</f>
      </c>
      <c r="G161" s="26">
        <f>MIN(INDEX('Payoff Plan'!$E$4:$E$11,$C161),E161+F161)</f>
      </c>
      <c r="H161" s="26">
        <f>H160-I160</f>
      </c>
      <c r="I161" s="26">
        <f>MAX(0,ROUND(MIN(E161+F161-G161,H161),2))</f>
      </c>
      <c r="J161" s="26">
        <f>ROUND(E161+F161-G161-I161,2)</f>
      </c>
    </row>
    <row r="162" spans="1:10" x14ac:dyDescent="0.25">
      <c r="A162" s="20">
        <v>20</v>
      </c>
      <c r="B162" s="25">
        <f>DATE(YEAR(Debts!$B$5),MONTH(Debts!$B$5)+$A162-1,1)</f>
      </c>
      <c r="C162" s="20">
        <v>6</v>
      </c>
      <c r="D162" s="21">
        <f>INDEX('Payoff Plan'!$B$4:$B$11,$C162)</f>
      </c>
      <c r="E162" s="26">
        <f>J154</f>
      </c>
      <c r="F162" s="26">
        <f>ROUND(E162*INDEX('Payoff Plan'!$D$4:$D$11,$C162)/12,2)</f>
      </c>
      <c r="G162" s="26">
        <f>MIN(INDEX('Payoff Plan'!$E$4:$E$11,$C162),E162+F162)</f>
      </c>
      <c r="H162" s="26">
        <f>H161-I161</f>
      </c>
      <c r="I162" s="26">
        <f>MAX(0,ROUND(MIN(E162+F162-G162,H162),2))</f>
      </c>
      <c r="J162" s="26">
        <f>ROUND(E162+F162-G162-I162,2)</f>
      </c>
    </row>
    <row r="163" spans="1:10" x14ac:dyDescent="0.25">
      <c r="A163" s="20">
        <v>20</v>
      </c>
      <c r="B163" s="25">
        <f>DATE(YEAR(Debts!$B$5),MONTH(Debts!$B$5)+$A163-1,1)</f>
      </c>
      <c r="C163" s="20">
        <v>7</v>
      </c>
      <c r="D163" s="21">
        <f>INDEX('Payoff Plan'!$B$4:$B$11,$C163)</f>
      </c>
      <c r="E163" s="26">
        <f>J155</f>
      </c>
      <c r="F163" s="26">
        <f>ROUND(E163*INDEX('Payoff Plan'!$D$4:$D$11,$C163)/12,2)</f>
      </c>
      <c r="G163" s="26">
        <f>MIN(INDEX('Payoff Plan'!$E$4:$E$11,$C163),E163+F163)</f>
      </c>
      <c r="H163" s="26">
        <f>H162-I162</f>
      </c>
      <c r="I163" s="26">
        <f>MAX(0,ROUND(MIN(E163+F163-G163,H163),2))</f>
      </c>
      <c r="J163" s="26">
        <f>ROUND(E163+F163-G163-I163,2)</f>
      </c>
    </row>
    <row r="164" spans="1:10" x14ac:dyDescent="0.25">
      <c r="A164" s="20">
        <v>20</v>
      </c>
      <c r="B164" s="25">
        <f>DATE(YEAR(Debts!$B$5),MONTH(Debts!$B$5)+$A164-1,1)</f>
      </c>
      <c r="C164" s="20">
        <v>8</v>
      </c>
      <c r="D164" s="21">
        <f>INDEX('Payoff Plan'!$B$4:$B$11,$C164)</f>
      </c>
      <c r="E164" s="26">
        <f>J156</f>
      </c>
      <c r="F164" s="26">
        <f>ROUND(E164*INDEX('Payoff Plan'!$D$4:$D$11,$C164)/12,2)</f>
      </c>
      <c r="G164" s="26">
        <f>MIN(INDEX('Payoff Plan'!$E$4:$E$11,$C164),E164+F164)</f>
      </c>
      <c r="H164" s="26">
        <f>H163-I163</f>
      </c>
      <c r="I164" s="26">
        <f>MAX(0,ROUND(MIN(E164+F164-G164,H164),2))</f>
      </c>
      <c r="J164" s="26">
        <f>ROUND(E164+F164-G164-I164,2)</f>
      </c>
    </row>
    <row r="165" spans="1:10" x14ac:dyDescent="0.25">
      <c r="A165" s="20">
        <v>21</v>
      </c>
      <c r="B165" s="25">
        <f>DATE(YEAR(Debts!$B$5),MONTH(Debts!$B$5)+$A165-1,1)</f>
      </c>
      <c r="C165" s="20">
        <v>1</v>
      </c>
      <c r="D165" s="21">
        <f>INDEX('Payoff Plan'!$B$4:$B$11,$C165)</f>
      </c>
      <c r="E165" s="26">
        <f>J157</f>
      </c>
      <c r="F165" s="26">
        <f>ROUND(E165*INDEX('Payoff Plan'!$D$4:$D$11,$C165)/12,2)</f>
      </c>
      <c r="G165" s="26">
        <f>MIN(INDEX('Payoff Plan'!$E$4:$E$11,$C165),E165+F165)</f>
      </c>
      <c r="H165" s="26">
        <f>Debts!$B$6-SUM(G165:G172)</f>
      </c>
      <c r="I165" s="26">
        <f>MAX(0,ROUND(MIN(E165+F165-G165,H165),2))</f>
      </c>
      <c r="J165" s="26">
        <f>ROUND(E165+F165-G165-I165,2)</f>
      </c>
    </row>
    <row r="166" spans="1:10" x14ac:dyDescent="0.25">
      <c r="A166" s="20">
        <v>21</v>
      </c>
      <c r="B166" s="25">
        <f>DATE(YEAR(Debts!$B$5),MONTH(Debts!$B$5)+$A166-1,1)</f>
      </c>
      <c r="C166" s="20">
        <v>2</v>
      </c>
      <c r="D166" s="21">
        <f>INDEX('Payoff Plan'!$B$4:$B$11,$C166)</f>
      </c>
      <c r="E166" s="26">
        <f>J158</f>
      </c>
      <c r="F166" s="26">
        <f>ROUND(E166*INDEX('Payoff Plan'!$D$4:$D$11,$C166)/12,2)</f>
      </c>
      <c r="G166" s="26">
        <f>MIN(INDEX('Payoff Plan'!$E$4:$E$11,$C166),E166+F166)</f>
      </c>
      <c r="H166" s="26">
        <f>H165-I165</f>
      </c>
      <c r="I166" s="26">
        <f>MAX(0,ROUND(MIN(E166+F166-G166,H166),2))</f>
      </c>
      <c r="J166" s="26">
        <f>ROUND(E166+F166-G166-I166,2)</f>
      </c>
    </row>
    <row r="167" spans="1:10" x14ac:dyDescent="0.25">
      <c r="A167" s="20">
        <v>21</v>
      </c>
      <c r="B167" s="25">
        <f>DATE(YEAR(Debts!$B$5),MONTH(Debts!$B$5)+$A167-1,1)</f>
      </c>
      <c r="C167" s="20">
        <v>3</v>
      </c>
      <c r="D167" s="21">
        <f>INDEX('Payoff Plan'!$B$4:$B$11,$C167)</f>
      </c>
      <c r="E167" s="26">
        <f>J159</f>
      </c>
      <c r="F167" s="26">
        <f>ROUND(E167*INDEX('Payoff Plan'!$D$4:$D$11,$C167)/12,2)</f>
      </c>
      <c r="G167" s="26">
        <f>MIN(INDEX('Payoff Plan'!$E$4:$E$11,$C167),E167+F167)</f>
      </c>
      <c r="H167" s="26">
        <f>H166-I166</f>
      </c>
      <c r="I167" s="26">
        <f>MAX(0,ROUND(MIN(E167+F167-G167,H167),2))</f>
      </c>
      <c r="J167" s="26">
        <f>ROUND(E167+F167-G167-I167,2)</f>
      </c>
    </row>
    <row r="168" spans="1:10" x14ac:dyDescent="0.25">
      <c r="A168" s="20">
        <v>21</v>
      </c>
      <c r="B168" s="25">
        <f>DATE(YEAR(Debts!$B$5),MONTH(Debts!$B$5)+$A168-1,1)</f>
      </c>
      <c r="C168" s="20">
        <v>4</v>
      </c>
      <c r="D168" s="21">
        <f>INDEX('Payoff Plan'!$B$4:$B$11,$C168)</f>
      </c>
      <c r="E168" s="26">
        <f>J160</f>
      </c>
      <c r="F168" s="26">
        <f>ROUND(E168*INDEX('Payoff Plan'!$D$4:$D$11,$C168)/12,2)</f>
      </c>
      <c r="G168" s="26">
        <f>MIN(INDEX('Payoff Plan'!$E$4:$E$11,$C168),E168+F168)</f>
      </c>
      <c r="H168" s="26">
        <f>H167-I167</f>
      </c>
      <c r="I168" s="26">
        <f>MAX(0,ROUND(MIN(E168+F168-G168,H168),2))</f>
      </c>
      <c r="J168" s="26">
        <f>ROUND(E168+F168-G168-I168,2)</f>
      </c>
    </row>
    <row r="169" spans="1:10" x14ac:dyDescent="0.25">
      <c r="A169" s="20">
        <v>21</v>
      </c>
      <c r="B169" s="25">
        <f>DATE(YEAR(Debts!$B$5),MONTH(Debts!$B$5)+$A169-1,1)</f>
      </c>
      <c r="C169" s="20">
        <v>5</v>
      </c>
      <c r="D169" s="21">
        <f>INDEX('Payoff Plan'!$B$4:$B$11,$C169)</f>
      </c>
      <c r="E169" s="26">
        <f>J161</f>
      </c>
      <c r="F169" s="26">
        <f>ROUND(E169*INDEX('Payoff Plan'!$D$4:$D$11,$C169)/12,2)</f>
      </c>
      <c r="G169" s="26">
        <f>MIN(INDEX('Payoff Plan'!$E$4:$E$11,$C169),E169+F169)</f>
      </c>
      <c r="H169" s="26">
        <f>H168-I168</f>
      </c>
      <c r="I169" s="26">
        <f>MAX(0,ROUND(MIN(E169+F169-G169,H169),2))</f>
      </c>
      <c r="J169" s="26">
        <f>ROUND(E169+F169-G169-I169,2)</f>
      </c>
    </row>
    <row r="170" spans="1:10" x14ac:dyDescent="0.25">
      <c r="A170" s="20">
        <v>21</v>
      </c>
      <c r="B170" s="25">
        <f>DATE(YEAR(Debts!$B$5),MONTH(Debts!$B$5)+$A170-1,1)</f>
      </c>
      <c r="C170" s="20">
        <v>6</v>
      </c>
      <c r="D170" s="21">
        <f>INDEX('Payoff Plan'!$B$4:$B$11,$C170)</f>
      </c>
      <c r="E170" s="26">
        <f>J162</f>
      </c>
      <c r="F170" s="26">
        <f>ROUND(E170*INDEX('Payoff Plan'!$D$4:$D$11,$C170)/12,2)</f>
      </c>
      <c r="G170" s="26">
        <f>MIN(INDEX('Payoff Plan'!$E$4:$E$11,$C170),E170+F170)</f>
      </c>
      <c r="H170" s="26">
        <f>H169-I169</f>
      </c>
      <c r="I170" s="26">
        <f>MAX(0,ROUND(MIN(E170+F170-G170,H170),2))</f>
      </c>
      <c r="J170" s="26">
        <f>ROUND(E170+F170-G170-I170,2)</f>
      </c>
    </row>
    <row r="171" spans="1:10" x14ac:dyDescent="0.25">
      <c r="A171" s="20">
        <v>21</v>
      </c>
      <c r="B171" s="25">
        <f>DATE(YEAR(Debts!$B$5),MONTH(Debts!$B$5)+$A171-1,1)</f>
      </c>
      <c r="C171" s="20">
        <v>7</v>
      </c>
      <c r="D171" s="21">
        <f>INDEX('Payoff Plan'!$B$4:$B$11,$C171)</f>
      </c>
      <c r="E171" s="26">
        <f>J163</f>
      </c>
      <c r="F171" s="26">
        <f>ROUND(E171*INDEX('Payoff Plan'!$D$4:$D$11,$C171)/12,2)</f>
      </c>
      <c r="G171" s="26">
        <f>MIN(INDEX('Payoff Plan'!$E$4:$E$11,$C171),E171+F171)</f>
      </c>
      <c r="H171" s="26">
        <f>H170-I170</f>
      </c>
      <c r="I171" s="26">
        <f>MAX(0,ROUND(MIN(E171+F171-G171,H171),2))</f>
      </c>
      <c r="J171" s="26">
        <f>ROUND(E171+F171-G171-I171,2)</f>
      </c>
    </row>
    <row r="172" spans="1:10" x14ac:dyDescent="0.25">
      <c r="A172" s="20">
        <v>21</v>
      </c>
      <c r="B172" s="25">
        <f>DATE(YEAR(Debts!$B$5),MONTH(Debts!$B$5)+$A172-1,1)</f>
      </c>
      <c r="C172" s="20">
        <v>8</v>
      </c>
      <c r="D172" s="21">
        <f>INDEX('Payoff Plan'!$B$4:$B$11,$C172)</f>
      </c>
      <c r="E172" s="26">
        <f>J164</f>
      </c>
      <c r="F172" s="26">
        <f>ROUND(E172*INDEX('Payoff Plan'!$D$4:$D$11,$C172)/12,2)</f>
      </c>
      <c r="G172" s="26">
        <f>MIN(INDEX('Payoff Plan'!$E$4:$E$11,$C172),E172+F172)</f>
      </c>
      <c r="H172" s="26">
        <f>H171-I171</f>
      </c>
      <c r="I172" s="26">
        <f>MAX(0,ROUND(MIN(E172+F172-G172,H172),2))</f>
      </c>
      <c r="J172" s="26">
        <f>ROUND(E172+F172-G172-I172,2)</f>
      </c>
    </row>
    <row r="173" spans="1:10" x14ac:dyDescent="0.25">
      <c r="A173" s="20">
        <v>22</v>
      </c>
      <c r="B173" s="25">
        <f>DATE(YEAR(Debts!$B$5),MONTH(Debts!$B$5)+$A173-1,1)</f>
      </c>
      <c r="C173" s="20">
        <v>1</v>
      </c>
      <c r="D173" s="21">
        <f>INDEX('Payoff Plan'!$B$4:$B$11,$C173)</f>
      </c>
      <c r="E173" s="26">
        <f>J165</f>
      </c>
      <c r="F173" s="26">
        <f>ROUND(E173*INDEX('Payoff Plan'!$D$4:$D$11,$C173)/12,2)</f>
      </c>
      <c r="G173" s="26">
        <f>MIN(INDEX('Payoff Plan'!$E$4:$E$11,$C173),E173+F173)</f>
      </c>
      <c r="H173" s="26">
        <f>Debts!$B$6-SUM(G173:G180)</f>
      </c>
      <c r="I173" s="26">
        <f>MAX(0,ROUND(MIN(E173+F173-G173,H173),2))</f>
      </c>
      <c r="J173" s="26">
        <f>ROUND(E173+F173-G173-I173,2)</f>
      </c>
    </row>
    <row r="174" spans="1:10" x14ac:dyDescent="0.25">
      <c r="A174" s="20">
        <v>22</v>
      </c>
      <c r="B174" s="25">
        <f>DATE(YEAR(Debts!$B$5),MONTH(Debts!$B$5)+$A174-1,1)</f>
      </c>
      <c r="C174" s="20">
        <v>2</v>
      </c>
      <c r="D174" s="21">
        <f>INDEX('Payoff Plan'!$B$4:$B$11,$C174)</f>
      </c>
      <c r="E174" s="26">
        <f>J166</f>
      </c>
      <c r="F174" s="26">
        <f>ROUND(E174*INDEX('Payoff Plan'!$D$4:$D$11,$C174)/12,2)</f>
      </c>
      <c r="G174" s="26">
        <f>MIN(INDEX('Payoff Plan'!$E$4:$E$11,$C174),E174+F174)</f>
      </c>
      <c r="H174" s="26">
        <f>H173-I173</f>
      </c>
      <c r="I174" s="26">
        <f>MAX(0,ROUND(MIN(E174+F174-G174,H174),2))</f>
      </c>
      <c r="J174" s="26">
        <f>ROUND(E174+F174-G174-I174,2)</f>
      </c>
    </row>
    <row r="175" spans="1:10" x14ac:dyDescent="0.25">
      <c r="A175" s="20">
        <v>22</v>
      </c>
      <c r="B175" s="25">
        <f>DATE(YEAR(Debts!$B$5),MONTH(Debts!$B$5)+$A175-1,1)</f>
      </c>
      <c r="C175" s="20">
        <v>3</v>
      </c>
      <c r="D175" s="21">
        <f>INDEX('Payoff Plan'!$B$4:$B$11,$C175)</f>
      </c>
      <c r="E175" s="26">
        <f>J167</f>
      </c>
      <c r="F175" s="26">
        <f>ROUND(E175*INDEX('Payoff Plan'!$D$4:$D$11,$C175)/12,2)</f>
      </c>
      <c r="G175" s="26">
        <f>MIN(INDEX('Payoff Plan'!$E$4:$E$11,$C175),E175+F175)</f>
      </c>
      <c r="H175" s="26">
        <f>H174-I174</f>
      </c>
      <c r="I175" s="26">
        <f>MAX(0,ROUND(MIN(E175+F175-G175,H175),2))</f>
      </c>
      <c r="J175" s="26">
        <f>ROUND(E175+F175-G175-I175,2)</f>
      </c>
    </row>
    <row r="176" spans="1:10" x14ac:dyDescent="0.25">
      <c r="A176" s="20">
        <v>22</v>
      </c>
      <c r="B176" s="25">
        <f>DATE(YEAR(Debts!$B$5),MONTH(Debts!$B$5)+$A176-1,1)</f>
      </c>
      <c r="C176" s="20">
        <v>4</v>
      </c>
      <c r="D176" s="21">
        <f>INDEX('Payoff Plan'!$B$4:$B$11,$C176)</f>
      </c>
      <c r="E176" s="26">
        <f>J168</f>
      </c>
      <c r="F176" s="26">
        <f>ROUND(E176*INDEX('Payoff Plan'!$D$4:$D$11,$C176)/12,2)</f>
      </c>
      <c r="G176" s="26">
        <f>MIN(INDEX('Payoff Plan'!$E$4:$E$11,$C176),E176+F176)</f>
      </c>
      <c r="H176" s="26">
        <f>H175-I175</f>
      </c>
      <c r="I176" s="26">
        <f>MAX(0,ROUND(MIN(E176+F176-G176,H176),2))</f>
      </c>
      <c r="J176" s="26">
        <f>ROUND(E176+F176-G176-I176,2)</f>
      </c>
    </row>
    <row r="177" spans="1:10" x14ac:dyDescent="0.25">
      <c r="A177" s="20">
        <v>22</v>
      </c>
      <c r="B177" s="25">
        <f>DATE(YEAR(Debts!$B$5),MONTH(Debts!$B$5)+$A177-1,1)</f>
      </c>
      <c r="C177" s="20">
        <v>5</v>
      </c>
      <c r="D177" s="21">
        <f>INDEX('Payoff Plan'!$B$4:$B$11,$C177)</f>
      </c>
      <c r="E177" s="26">
        <f>J169</f>
      </c>
      <c r="F177" s="26">
        <f>ROUND(E177*INDEX('Payoff Plan'!$D$4:$D$11,$C177)/12,2)</f>
      </c>
      <c r="G177" s="26">
        <f>MIN(INDEX('Payoff Plan'!$E$4:$E$11,$C177),E177+F177)</f>
      </c>
      <c r="H177" s="26">
        <f>H176-I176</f>
      </c>
      <c r="I177" s="26">
        <f>MAX(0,ROUND(MIN(E177+F177-G177,H177),2))</f>
      </c>
      <c r="J177" s="26">
        <f>ROUND(E177+F177-G177-I177,2)</f>
      </c>
    </row>
    <row r="178" spans="1:10" x14ac:dyDescent="0.25">
      <c r="A178" s="20">
        <v>22</v>
      </c>
      <c r="B178" s="25">
        <f>DATE(YEAR(Debts!$B$5),MONTH(Debts!$B$5)+$A178-1,1)</f>
      </c>
      <c r="C178" s="20">
        <v>6</v>
      </c>
      <c r="D178" s="21">
        <f>INDEX('Payoff Plan'!$B$4:$B$11,$C178)</f>
      </c>
      <c r="E178" s="26">
        <f>J170</f>
      </c>
      <c r="F178" s="26">
        <f>ROUND(E178*INDEX('Payoff Plan'!$D$4:$D$11,$C178)/12,2)</f>
      </c>
      <c r="G178" s="26">
        <f>MIN(INDEX('Payoff Plan'!$E$4:$E$11,$C178),E178+F178)</f>
      </c>
      <c r="H178" s="26">
        <f>H177-I177</f>
      </c>
      <c r="I178" s="26">
        <f>MAX(0,ROUND(MIN(E178+F178-G178,H178),2))</f>
      </c>
      <c r="J178" s="26">
        <f>ROUND(E178+F178-G178-I178,2)</f>
      </c>
    </row>
    <row r="179" spans="1:10" x14ac:dyDescent="0.25">
      <c r="A179" s="20">
        <v>22</v>
      </c>
      <c r="B179" s="25">
        <f>DATE(YEAR(Debts!$B$5),MONTH(Debts!$B$5)+$A179-1,1)</f>
      </c>
      <c r="C179" s="20">
        <v>7</v>
      </c>
      <c r="D179" s="21">
        <f>INDEX('Payoff Plan'!$B$4:$B$11,$C179)</f>
      </c>
      <c r="E179" s="26">
        <f>J171</f>
      </c>
      <c r="F179" s="26">
        <f>ROUND(E179*INDEX('Payoff Plan'!$D$4:$D$11,$C179)/12,2)</f>
      </c>
      <c r="G179" s="26">
        <f>MIN(INDEX('Payoff Plan'!$E$4:$E$11,$C179),E179+F179)</f>
      </c>
      <c r="H179" s="26">
        <f>H178-I178</f>
      </c>
      <c r="I179" s="26">
        <f>MAX(0,ROUND(MIN(E179+F179-G179,H179),2))</f>
      </c>
      <c r="J179" s="26">
        <f>ROUND(E179+F179-G179-I179,2)</f>
      </c>
    </row>
    <row r="180" spans="1:10" x14ac:dyDescent="0.25">
      <c r="A180" s="20">
        <v>22</v>
      </c>
      <c r="B180" s="25">
        <f>DATE(YEAR(Debts!$B$5),MONTH(Debts!$B$5)+$A180-1,1)</f>
      </c>
      <c r="C180" s="20">
        <v>8</v>
      </c>
      <c r="D180" s="21">
        <f>INDEX('Payoff Plan'!$B$4:$B$11,$C180)</f>
      </c>
      <c r="E180" s="26">
        <f>J172</f>
      </c>
      <c r="F180" s="26">
        <f>ROUND(E180*INDEX('Payoff Plan'!$D$4:$D$11,$C180)/12,2)</f>
      </c>
      <c r="G180" s="26">
        <f>MIN(INDEX('Payoff Plan'!$E$4:$E$11,$C180),E180+F180)</f>
      </c>
      <c r="H180" s="26">
        <f>H179-I179</f>
      </c>
      <c r="I180" s="26">
        <f>MAX(0,ROUND(MIN(E180+F180-G180,H180),2))</f>
      </c>
      <c r="J180" s="26">
        <f>ROUND(E180+F180-G180-I180,2)</f>
      </c>
    </row>
    <row r="181" spans="1:10" x14ac:dyDescent="0.25">
      <c r="A181" s="20">
        <v>23</v>
      </c>
      <c r="B181" s="25">
        <f>DATE(YEAR(Debts!$B$5),MONTH(Debts!$B$5)+$A181-1,1)</f>
      </c>
      <c r="C181" s="20">
        <v>1</v>
      </c>
      <c r="D181" s="21">
        <f>INDEX('Payoff Plan'!$B$4:$B$11,$C181)</f>
      </c>
      <c r="E181" s="26">
        <f>J173</f>
      </c>
      <c r="F181" s="26">
        <f>ROUND(E181*INDEX('Payoff Plan'!$D$4:$D$11,$C181)/12,2)</f>
      </c>
      <c r="G181" s="26">
        <f>MIN(INDEX('Payoff Plan'!$E$4:$E$11,$C181),E181+F181)</f>
      </c>
      <c r="H181" s="26">
        <f>Debts!$B$6-SUM(G181:G188)</f>
      </c>
      <c r="I181" s="26">
        <f>MAX(0,ROUND(MIN(E181+F181-G181,H181),2))</f>
      </c>
      <c r="J181" s="26">
        <f>ROUND(E181+F181-G181-I181,2)</f>
      </c>
    </row>
    <row r="182" spans="1:10" x14ac:dyDescent="0.25">
      <c r="A182" s="20">
        <v>23</v>
      </c>
      <c r="B182" s="25">
        <f>DATE(YEAR(Debts!$B$5),MONTH(Debts!$B$5)+$A182-1,1)</f>
      </c>
      <c r="C182" s="20">
        <v>2</v>
      </c>
      <c r="D182" s="21">
        <f>INDEX('Payoff Plan'!$B$4:$B$11,$C182)</f>
      </c>
      <c r="E182" s="26">
        <f>J174</f>
      </c>
      <c r="F182" s="26">
        <f>ROUND(E182*INDEX('Payoff Plan'!$D$4:$D$11,$C182)/12,2)</f>
      </c>
      <c r="G182" s="26">
        <f>MIN(INDEX('Payoff Plan'!$E$4:$E$11,$C182),E182+F182)</f>
      </c>
      <c r="H182" s="26">
        <f>H181-I181</f>
      </c>
      <c r="I182" s="26">
        <f>MAX(0,ROUND(MIN(E182+F182-G182,H182),2))</f>
      </c>
      <c r="J182" s="26">
        <f>ROUND(E182+F182-G182-I182,2)</f>
      </c>
    </row>
    <row r="183" spans="1:10" x14ac:dyDescent="0.25">
      <c r="A183" s="20">
        <v>23</v>
      </c>
      <c r="B183" s="25">
        <f>DATE(YEAR(Debts!$B$5),MONTH(Debts!$B$5)+$A183-1,1)</f>
      </c>
      <c r="C183" s="20">
        <v>3</v>
      </c>
      <c r="D183" s="21">
        <f>INDEX('Payoff Plan'!$B$4:$B$11,$C183)</f>
      </c>
      <c r="E183" s="26">
        <f>J175</f>
      </c>
      <c r="F183" s="26">
        <f>ROUND(E183*INDEX('Payoff Plan'!$D$4:$D$11,$C183)/12,2)</f>
      </c>
      <c r="G183" s="26">
        <f>MIN(INDEX('Payoff Plan'!$E$4:$E$11,$C183),E183+F183)</f>
      </c>
      <c r="H183" s="26">
        <f>H182-I182</f>
      </c>
      <c r="I183" s="26">
        <f>MAX(0,ROUND(MIN(E183+F183-G183,H183),2))</f>
      </c>
      <c r="J183" s="26">
        <f>ROUND(E183+F183-G183-I183,2)</f>
      </c>
    </row>
    <row r="184" spans="1:10" x14ac:dyDescent="0.25">
      <c r="A184" s="20">
        <v>23</v>
      </c>
      <c r="B184" s="25">
        <f>DATE(YEAR(Debts!$B$5),MONTH(Debts!$B$5)+$A184-1,1)</f>
      </c>
      <c r="C184" s="20">
        <v>4</v>
      </c>
      <c r="D184" s="21">
        <f>INDEX('Payoff Plan'!$B$4:$B$11,$C184)</f>
      </c>
      <c r="E184" s="26">
        <f>J176</f>
      </c>
      <c r="F184" s="26">
        <f>ROUND(E184*INDEX('Payoff Plan'!$D$4:$D$11,$C184)/12,2)</f>
      </c>
      <c r="G184" s="26">
        <f>MIN(INDEX('Payoff Plan'!$E$4:$E$11,$C184),E184+F184)</f>
      </c>
      <c r="H184" s="26">
        <f>H183-I183</f>
      </c>
      <c r="I184" s="26">
        <f>MAX(0,ROUND(MIN(E184+F184-G184,H184),2))</f>
      </c>
      <c r="J184" s="26">
        <f>ROUND(E184+F184-G184-I184,2)</f>
      </c>
    </row>
    <row r="185" spans="1:10" x14ac:dyDescent="0.25">
      <c r="A185" s="20">
        <v>23</v>
      </c>
      <c r="B185" s="25">
        <f>DATE(YEAR(Debts!$B$5),MONTH(Debts!$B$5)+$A185-1,1)</f>
      </c>
      <c r="C185" s="20">
        <v>5</v>
      </c>
      <c r="D185" s="21">
        <f>INDEX('Payoff Plan'!$B$4:$B$11,$C185)</f>
      </c>
      <c r="E185" s="26">
        <f>J177</f>
      </c>
      <c r="F185" s="26">
        <f>ROUND(E185*INDEX('Payoff Plan'!$D$4:$D$11,$C185)/12,2)</f>
      </c>
      <c r="G185" s="26">
        <f>MIN(INDEX('Payoff Plan'!$E$4:$E$11,$C185),E185+F185)</f>
      </c>
      <c r="H185" s="26">
        <f>H184-I184</f>
      </c>
      <c r="I185" s="26">
        <f>MAX(0,ROUND(MIN(E185+F185-G185,H185),2))</f>
      </c>
      <c r="J185" s="26">
        <f>ROUND(E185+F185-G185-I185,2)</f>
      </c>
    </row>
    <row r="186" spans="1:10" x14ac:dyDescent="0.25">
      <c r="A186" s="20">
        <v>23</v>
      </c>
      <c r="B186" s="25">
        <f>DATE(YEAR(Debts!$B$5),MONTH(Debts!$B$5)+$A186-1,1)</f>
      </c>
      <c r="C186" s="20">
        <v>6</v>
      </c>
      <c r="D186" s="21">
        <f>INDEX('Payoff Plan'!$B$4:$B$11,$C186)</f>
      </c>
      <c r="E186" s="26">
        <f>J178</f>
      </c>
      <c r="F186" s="26">
        <f>ROUND(E186*INDEX('Payoff Plan'!$D$4:$D$11,$C186)/12,2)</f>
      </c>
      <c r="G186" s="26">
        <f>MIN(INDEX('Payoff Plan'!$E$4:$E$11,$C186),E186+F186)</f>
      </c>
      <c r="H186" s="26">
        <f>H185-I185</f>
      </c>
      <c r="I186" s="26">
        <f>MAX(0,ROUND(MIN(E186+F186-G186,H186),2))</f>
      </c>
      <c r="J186" s="26">
        <f>ROUND(E186+F186-G186-I186,2)</f>
      </c>
    </row>
    <row r="187" spans="1:10" x14ac:dyDescent="0.25">
      <c r="A187" s="20">
        <v>23</v>
      </c>
      <c r="B187" s="25">
        <f>DATE(YEAR(Debts!$B$5),MONTH(Debts!$B$5)+$A187-1,1)</f>
      </c>
      <c r="C187" s="20">
        <v>7</v>
      </c>
      <c r="D187" s="21">
        <f>INDEX('Payoff Plan'!$B$4:$B$11,$C187)</f>
      </c>
      <c r="E187" s="26">
        <f>J179</f>
      </c>
      <c r="F187" s="26">
        <f>ROUND(E187*INDEX('Payoff Plan'!$D$4:$D$11,$C187)/12,2)</f>
      </c>
      <c r="G187" s="26">
        <f>MIN(INDEX('Payoff Plan'!$E$4:$E$11,$C187),E187+F187)</f>
      </c>
      <c r="H187" s="26">
        <f>H186-I186</f>
      </c>
      <c r="I187" s="26">
        <f>MAX(0,ROUND(MIN(E187+F187-G187,H187),2))</f>
      </c>
      <c r="J187" s="26">
        <f>ROUND(E187+F187-G187-I187,2)</f>
      </c>
    </row>
    <row r="188" spans="1:10" x14ac:dyDescent="0.25">
      <c r="A188" s="20">
        <v>23</v>
      </c>
      <c r="B188" s="25">
        <f>DATE(YEAR(Debts!$B$5),MONTH(Debts!$B$5)+$A188-1,1)</f>
      </c>
      <c r="C188" s="20">
        <v>8</v>
      </c>
      <c r="D188" s="21">
        <f>INDEX('Payoff Plan'!$B$4:$B$11,$C188)</f>
      </c>
      <c r="E188" s="26">
        <f>J180</f>
      </c>
      <c r="F188" s="26">
        <f>ROUND(E188*INDEX('Payoff Plan'!$D$4:$D$11,$C188)/12,2)</f>
      </c>
      <c r="G188" s="26">
        <f>MIN(INDEX('Payoff Plan'!$E$4:$E$11,$C188),E188+F188)</f>
      </c>
      <c r="H188" s="26">
        <f>H187-I187</f>
      </c>
      <c r="I188" s="26">
        <f>MAX(0,ROUND(MIN(E188+F188-G188,H188),2))</f>
      </c>
      <c r="J188" s="26">
        <f>ROUND(E188+F188-G188-I188,2)</f>
      </c>
    </row>
    <row r="189" spans="1:10" x14ac:dyDescent="0.25">
      <c r="A189" s="20">
        <v>24</v>
      </c>
      <c r="B189" s="25">
        <f>DATE(YEAR(Debts!$B$5),MONTH(Debts!$B$5)+$A189-1,1)</f>
      </c>
      <c r="C189" s="20">
        <v>1</v>
      </c>
      <c r="D189" s="21">
        <f>INDEX('Payoff Plan'!$B$4:$B$11,$C189)</f>
      </c>
      <c r="E189" s="26">
        <f>J181</f>
      </c>
      <c r="F189" s="26">
        <f>ROUND(E189*INDEX('Payoff Plan'!$D$4:$D$11,$C189)/12,2)</f>
      </c>
      <c r="G189" s="26">
        <f>MIN(INDEX('Payoff Plan'!$E$4:$E$11,$C189),E189+F189)</f>
      </c>
      <c r="H189" s="26">
        <f>Debts!$B$6-SUM(G189:G196)</f>
      </c>
      <c r="I189" s="26">
        <f>MAX(0,ROUND(MIN(E189+F189-G189,H189),2))</f>
      </c>
      <c r="J189" s="26">
        <f>ROUND(E189+F189-G189-I189,2)</f>
      </c>
    </row>
    <row r="190" spans="1:10" x14ac:dyDescent="0.25">
      <c r="A190" s="20">
        <v>24</v>
      </c>
      <c r="B190" s="25">
        <f>DATE(YEAR(Debts!$B$5),MONTH(Debts!$B$5)+$A190-1,1)</f>
      </c>
      <c r="C190" s="20">
        <v>2</v>
      </c>
      <c r="D190" s="21">
        <f>INDEX('Payoff Plan'!$B$4:$B$11,$C190)</f>
      </c>
      <c r="E190" s="26">
        <f>J182</f>
      </c>
      <c r="F190" s="26">
        <f>ROUND(E190*INDEX('Payoff Plan'!$D$4:$D$11,$C190)/12,2)</f>
      </c>
      <c r="G190" s="26">
        <f>MIN(INDEX('Payoff Plan'!$E$4:$E$11,$C190),E190+F190)</f>
      </c>
      <c r="H190" s="26">
        <f>H189-I189</f>
      </c>
      <c r="I190" s="26">
        <f>MAX(0,ROUND(MIN(E190+F190-G190,H190),2))</f>
      </c>
      <c r="J190" s="26">
        <f>ROUND(E190+F190-G190-I190,2)</f>
      </c>
    </row>
    <row r="191" spans="1:10" x14ac:dyDescent="0.25">
      <c r="A191" s="20">
        <v>24</v>
      </c>
      <c r="B191" s="25">
        <f>DATE(YEAR(Debts!$B$5),MONTH(Debts!$B$5)+$A191-1,1)</f>
      </c>
      <c r="C191" s="20">
        <v>3</v>
      </c>
      <c r="D191" s="21">
        <f>INDEX('Payoff Plan'!$B$4:$B$11,$C191)</f>
      </c>
      <c r="E191" s="26">
        <f>J183</f>
      </c>
      <c r="F191" s="26">
        <f>ROUND(E191*INDEX('Payoff Plan'!$D$4:$D$11,$C191)/12,2)</f>
      </c>
      <c r="G191" s="26">
        <f>MIN(INDEX('Payoff Plan'!$E$4:$E$11,$C191),E191+F191)</f>
      </c>
      <c r="H191" s="26">
        <f>H190-I190</f>
      </c>
      <c r="I191" s="26">
        <f>MAX(0,ROUND(MIN(E191+F191-G191,H191),2))</f>
      </c>
      <c r="J191" s="26">
        <f>ROUND(E191+F191-G191-I191,2)</f>
      </c>
    </row>
    <row r="192" spans="1:10" x14ac:dyDescent="0.25">
      <c r="A192" s="20">
        <v>24</v>
      </c>
      <c r="B192" s="25">
        <f>DATE(YEAR(Debts!$B$5),MONTH(Debts!$B$5)+$A192-1,1)</f>
      </c>
      <c r="C192" s="20">
        <v>4</v>
      </c>
      <c r="D192" s="21">
        <f>INDEX('Payoff Plan'!$B$4:$B$11,$C192)</f>
      </c>
      <c r="E192" s="26">
        <f>J184</f>
      </c>
      <c r="F192" s="26">
        <f>ROUND(E192*INDEX('Payoff Plan'!$D$4:$D$11,$C192)/12,2)</f>
      </c>
      <c r="G192" s="26">
        <f>MIN(INDEX('Payoff Plan'!$E$4:$E$11,$C192),E192+F192)</f>
      </c>
      <c r="H192" s="26">
        <f>H191-I191</f>
      </c>
      <c r="I192" s="26">
        <f>MAX(0,ROUND(MIN(E192+F192-G192,H192),2))</f>
      </c>
      <c r="J192" s="26">
        <f>ROUND(E192+F192-G192-I192,2)</f>
      </c>
    </row>
    <row r="193" spans="1:10" x14ac:dyDescent="0.25">
      <c r="A193" s="20">
        <v>24</v>
      </c>
      <c r="B193" s="25">
        <f>DATE(YEAR(Debts!$B$5),MONTH(Debts!$B$5)+$A193-1,1)</f>
      </c>
      <c r="C193" s="20">
        <v>5</v>
      </c>
      <c r="D193" s="21">
        <f>INDEX('Payoff Plan'!$B$4:$B$11,$C193)</f>
      </c>
      <c r="E193" s="26">
        <f>J185</f>
      </c>
      <c r="F193" s="26">
        <f>ROUND(E193*INDEX('Payoff Plan'!$D$4:$D$11,$C193)/12,2)</f>
      </c>
      <c r="G193" s="26">
        <f>MIN(INDEX('Payoff Plan'!$E$4:$E$11,$C193),E193+F193)</f>
      </c>
      <c r="H193" s="26">
        <f>H192-I192</f>
      </c>
      <c r="I193" s="26">
        <f>MAX(0,ROUND(MIN(E193+F193-G193,H193),2))</f>
      </c>
      <c r="J193" s="26">
        <f>ROUND(E193+F193-G193-I193,2)</f>
      </c>
    </row>
    <row r="194" spans="1:10" x14ac:dyDescent="0.25">
      <c r="A194" s="20">
        <v>24</v>
      </c>
      <c r="B194" s="25">
        <f>DATE(YEAR(Debts!$B$5),MONTH(Debts!$B$5)+$A194-1,1)</f>
      </c>
      <c r="C194" s="20">
        <v>6</v>
      </c>
      <c r="D194" s="21">
        <f>INDEX('Payoff Plan'!$B$4:$B$11,$C194)</f>
      </c>
      <c r="E194" s="26">
        <f>J186</f>
      </c>
      <c r="F194" s="26">
        <f>ROUND(E194*INDEX('Payoff Plan'!$D$4:$D$11,$C194)/12,2)</f>
      </c>
      <c r="G194" s="26">
        <f>MIN(INDEX('Payoff Plan'!$E$4:$E$11,$C194),E194+F194)</f>
      </c>
      <c r="H194" s="26">
        <f>H193-I193</f>
      </c>
      <c r="I194" s="26">
        <f>MAX(0,ROUND(MIN(E194+F194-G194,H194),2))</f>
      </c>
      <c r="J194" s="26">
        <f>ROUND(E194+F194-G194-I194,2)</f>
      </c>
    </row>
    <row r="195" spans="1:10" x14ac:dyDescent="0.25">
      <c r="A195" s="20">
        <v>24</v>
      </c>
      <c r="B195" s="25">
        <f>DATE(YEAR(Debts!$B$5),MONTH(Debts!$B$5)+$A195-1,1)</f>
      </c>
      <c r="C195" s="20">
        <v>7</v>
      </c>
      <c r="D195" s="21">
        <f>INDEX('Payoff Plan'!$B$4:$B$11,$C195)</f>
      </c>
      <c r="E195" s="26">
        <f>J187</f>
      </c>
      <c r="F195" s="26">
        <f>ROUND(E195*INDEX('Payoff Plan'!$D$4:$D$11,$C195)/12,2)</f>
      </c>
      <c r="G195" s="26">
        <f>MIN(INDEX('Payoff Plan'!$E$4:$E$11,$C195),E195+F195)</f>
      </c>
      <c r="H195" s="26">
        <f>H194-I194</f>
      </c>
      <c r="I195" s="26">
        <f>MAX(0,ROUND(MIN(E195+F195-G195,H195),2))</f>
      </c>
      <c r="J195" s="26">
        <f>ROUND(E195+F195-G195-I195,2)</f>
      </c>
    </row>
    <row r="196" spans="1:10" x14ac:dyDescent="0.25">
      <c r="A196" s="20">
        <v>24</v>
      </c>
      <c r="B196" s="25">
        <f>DATE(YEAR(Debts!$B$5),MONTH(Debts!$B$5)+$A196-1,1)</f>
      </c>
      <c r="C196" s="20">
        <v>8</v>
      </c>
      <c r="D196" s="21">
        <f>INDEX('Payoff Plan'!$B$4:$B$11,$C196)</f>
      </c>
      <c r="E196" s="26">
        <f>J188</f>
      </c>
      <c r="F196" s="26">
        <f>ROUND(E196*INDEX('Payoff Plan'!$D$4:$D$11,$C196)/12,2)</f>
      </c>
      <c r="G196" s="26">
        <f>MIN(INDEX('Payoff Plan'!$E$4:$E$11,$C196),E196+F196)</f>
      </c>
      <c r="H196" s="26">
        <f>H195-I195</f>
      </c>
      <c r="I196" s="26">
        <f>MAX(0,ROUND(MIN(E196+F196-G196,H196),2))</f>
      </c>
      <c r="J196" s="26">
        <f>ROUND(E196+F196-G196-I196,2)</f>
      </c>
    </row>
    <row r="197" spans="1:10" x14ac:dyDescent="0.25">
      <c r="A197" s="20">
        <v>25</v>
      </c>
      <c r="B197" s="25">
        <f>DATE(YEAR(Debts!$B$5),MONTH(Debts!$B$5)+$A197-1,1)</f>
      </c>
      <c r="C197" s="20">
        <v>1</v>
      </c>
      <c r="D197" s="21">
        <f>INDEX('Payoff Plan'!$B$4:$B$11,$C197)</f>
      </c>
      <c r="E197" s="26">
        <f>J189</f>
      </c>
      <c r="F197" s="26">
        <f>ROUND(E197*INDEX('Payoff Plan'!$D$4:$D$11,$C197)/12,2)</f>
      </c>
      <c r="G197" s="26">
        <f>MIN(INDEX('Payoff Plan'!$E$4:$E$11,$C197),E197+F197)</f>
      </c>
      <c r="H197" s="26">
        <f>Debts!$B$6-SUM(G197:G204)</f>
      </c>
      <c r="I197" s="26">
        <f>MAX(0,ROUND(MIN(E197+F197-G197,H197),2))</f>
      </c>
      <c r="J197" s="26">
        <f>ROUND(E197+F197-G197-I197,2)</f>
      </c>
    </row>
    <row r="198" spans="1:10" x14ac:dyDescent="0.25">
      <c r="A198" s="20">
        <v>25</v>
      </c>
      <c r="B198" s="25">
        <f>DATE(YEAR(Debts!$B$5),MONTH(Debts!$B$5)+$A198-1,1)</f>
      </c>
      <c r="C198" s="20">
        <v>2</v>
      </c>
      <c r="D198" s="21">
        <f>INDEX('Payoff Plan'!$B$4:$B$11,$C198)</f>
      </c>
      <c r="E198" s="26">
        <f>J190</f>
      </c>
      <c r="F198" s="26">
        <f>ROUND(E198*INDEX('Payoff Plan'!$D$4:$D$11,$C198)/12,2)</f>
      </c>
      <c r="G198" s="26">
        <f>MIN(INDEX('Payoff Plan'!$E$4:$E$11,$C198),E198+F198)</f>
      </c>
      <c r="H198" s="26">
        <f>H197-I197</f>
      </c>
      <c r="I198" s="26">
        <f>MAX(0,ROUND(MIN(E198+F198-G198,H198),2))</f>
      </c>
      <c r="J198" s="26">
        <f>ROUND(E198+F198-G198-I198,2)</f>
      </c>
    </row>
    <row r="199" spans="1:10" x14ac:dyDescent="0.25">
      <c r="A199" s="20">
        <v>25</v>
      </c>
      <c r="B199" s="25">
        <f>DATE(YEAR(Debts!$B$5),MONTH(Debts!$B$5)+$A199-1,1)</f>
      </c>
      <c r="C199" s="20">
        <v>3</v>
      </c>
      <c r="D199" s="21">
        <f>INDEX('Payoff Plan'!$B$4:$B$11,$C199)</f>
      </c>
      <c r="E199" s="26">
        <f>J191</f>
      </c>
      <c r="F199" s="26">
        <f>ROUND(E199*INDEX('Payoff Plan'!$D$4:$D$11,$C199)/12,2)</f>
      </c>
      <c r="G199" s="26">
        <f>MIN(INDEX('Payoff Plan'!$E$4:$E$11,$C199),E199+F199)</f>
      </c>
      <c r="H199" s="26">
        <f>H198-I198</f>
      </c>
      <c r="I199" s="26">
        <f>MAX(0,ROUND(MIN(E199+F199-G199,H199),2))</f>
      </c>
      <c r="J199" s="26">
        <f>ROUND(E199+F199-G199-I199,2)</f>
      </c>
    </row>
    <row r="200" spans="1:10" x14ac:dyDescent="0.25">
      <c r="A200" s="20">
        <v>25</v>
      </c>
      <c r="B200" s="25">
        <f>DATE(YEAR(Debts!$B$5),MONTH(Debts!$B$5)+$A200-1,1)</f>
      </c>
      <c r="C200" s="20">
        <v>4</v>
      </c>
      <c r="D200" s="21">
        <f>INDEX('Payoff Plan'!$B$4:$B$11,$C200)</f>
      </c>
      <c r="E200" s="26">
        <f>J192</f>
      </c>
      <c r="F200" s="26">
        <f>ROUND(E200*INDEX('Payoff Plan'!$D$4:$D$11,$C200)/12,2)</f>
      </c>
      <c r="G200" s="26">
        <f>MIN(INDEX('Payoff Plan'!$E$4:$E$11,$C200),E200+F200)</f>
      </c>
      <c r="H200" s="26">
        <f>H199-I199</f>
      </c>
      <c r="I200" s="26">
        <f>MAX(0,ROUND(MIN(E200+F200-G200,H200),2))</f>
      </c>
      <c r="J200" s="26">
        <f>ROUND(E200+F200-G200-I200,2)</f>
      </c>
    </row>
    <row r="201" spans="1:10" x14ac:dyDescent="0.25">
      <c r="A201" s="20">
        <v>25</v>
      </c>
      <c r="B201" s="25">
        <f>DATE(YEAR(Debts!$B$5),MONTH(Debts!$B$5)+$A201-1,1)</f>
      </c>
      <c r="C201" s="20">
        <v>5</v>
      </c>
      <c r="D201" s="21">
        <f>INDEX('Payoff Plan'!$B$4:$B$11,$C201)</f>
      </c>
      <c r="E201" s="26">
        <f>J193</f>
      </c>
      <c r="F201" s="26">
        <f>ROUND(E201*INDEX('Payoff Plan'!$D$4:$D$11,$C201)/12,2)</f>
      </c>
      <c r="G201" s="26">
        <f>MIN(INDEX('Payoff Plan'!$E$4:$E$11,$C201),E201+F201)</f>
      </c>
      <c r="H201" s="26">
        <f>H200-I200</f>
      </c>
      <c r="I201" s="26">
        <f>MAX(0,ROUND(MIN(E201+F201-G201,H201),2))</f>
      </c>
      <c r="J201" s="26">
        <f>ROUND(E201+F201-G201-I201,2)</f>
      </c>
    </row>
    <row r="202" spans="1:10" x14ac:dyDescent="0.25">
      <c r="A202" s="20">
        <v>25</v>
      </c>
      <c r="B202" s="25">
        <f>DATE(YEAR(Debts!$B$5),MONTH(Debts!$B$5)+$A202-1,1)</f>
      </c>
      <c r="C202" s="20">
        <v>6</v>
      </c>
      <c r="D202" s="21">
        <f>INDEX('Payoff Plan'!$B$4:$B$11,$C202)</f>
      </c>
      <c r="E202" s="26">
        <f>J194</f>
      </c>
      <c r="F202" s="26">
        <f>ROUND(E202*INDEX('Payoff Plan'!$D$4:$D$11,$C202)/12,2)</f>
      </c>
      <c r="G202" s="26">
        <f>MIN(INDEX('Payoff Plan'!$E$4:$E$11,$C202),E202+F202)</f>
      </c>
      <c r="H202" s="26">
        <f>H201-I201</f>
      </c>
      <c r="I202" s="26">
        <f>MAX(0,ROUND(MIN(E202+F202-G202,H202),2))</f>
      </c>
      <c r="J202" s="26">
        <f>ROUND(E202+F202-G202-I202,2)</f>
      </c>
    </row>
    <row r="203" spans="1:10" x14ac:dyDescent="0.25">
      <c r="A203" s="20">
        <v>25</v>
      </c>
      <c r="B203" s="25">
        <f>DATE(YEAR(Debts!$B$5),MONTH(Debts!$B$5)+$A203-1,1)</f>
      </c>
      <c r="C203" s="20">
        <v>7</v>
      </c>
      <c r="D203" s="21">
        <f>INDEX('Payoff Plan'!$B$4:$B$11,$C203)</f>
      </c>
      <c r="E203" s="26">
        <f>J195</f>
      </c>
      <c r="F203" s="26">
        <f>ROUND(E203*INDEX('Payoff Plan'!$D$4:$D$11,$C203)/12,2)</f>
      </c>
      <c r="G203" s="26">
        <f>MIN(INDEX('Payoff Plan'!$E$4:$E$11,$C203),E203+F203)</f>
      </c>
      <c r="H203" s="26">
        <f>H202-I202</f>
      </c>
      <c r="I203" s="26">
        <f>MAX(0,ROUND(MIN(E203+F203-G203,H203),2))</f>
      </c>
      <c r="J203" s="26">
        <f>ROUND(E203+F203-G203-I203,2)</f>
      </c>
    </row>
    <row r="204" spans="1:10" x14ac:dyDescent="0.25">
      <c r="A204" s="20">
        <v>25</v>
      </c>
      <c r="B204" s="25">
        <f>DATE(YEAR(Debts!$B$5),MONTH(Debts!$B$5)+$A204-1,1)</f>
      </c>
      <c r="C204" s="20">
        <v>8</v>
      </c>
      <c r="D204" s="21">
        <f>INDEX('Payoff Plan'!$B$4:$B$11,$C204)</f>
      </c>
      <c r="E204" s="26">
        <f>J196</f>
      </c>
      <c r="F204" s="26">
        <f>ROUND(E204*INDEX('Payoff Plan'!$D$4:$D$11,$C204)/12,2)</f>
      </c>
      <c r="G204" s="26">
        <f>MIN(INDEX('Payoff Plan'!$E$4:$E$11,$C204),E204+F204)</f>
      </c>
      <c r="H204" s="26">
        <f>H203-I203</f>
      </c>
      <c r="I204" s="26">
        <f>MAX(0,ROUND(MIN(E204+F204-G204,H204),2))</f>
      </c>
      <c r="J204" s="26">
        <f>ROUND(E204+F204-G204-I204,2)</f>
      </c>
    </row>
    <row r="205" spans="1:10" x14ac:dyDescent="0.25">
      <c r="A205" s="20">
        <v>26</v>
      </c>
      <c r="B205" s="25">
        <f>DATE(YEAR(Debts!$B$5),MONTH(Debts!$B$5)+$A205-1,1)</f>
      </c>
      <c r="C205" s="20">
        <v>1</v>
      </c>
      <c r="D205" s="21">
        <f>INDEX('Payoff Plan'!$B$4:$B$11,$C205)</f>
      </c>
      <c r="E205" s="26">
        <f>J197</f>
      </c>
      <c r="F205" s="26">
        <f>ROUND(E205*INDEX('Payoff Plan'!$D$4:$D$11,$C205)/12,2)</f>
      </c>
      <c r="G205" s="26">
        <f>MIN(INDEX('Payoff Plan'!$E$4:$E$11,$C205),E205+F205)</f>
      </c>
      <c r="H205" s="26">
        <f>Debts!$B$6-SUM(G205:G212)</f>
      </c>
      <c r="I205" s="26">
        <f>MAX(0,ROUND(MIN(E205+F205-G205,H205),2))</f>
      </c>
      <c r="J205" s="26">
        <f>ROUND(E205+F205-G205-I205,2)</f>
      </c>
    </row>
    <row r="206" spans="1:10" x14ac:dyDescent="0.25">
      <c r="A206" s="20">
        <v>26</v>
      </c>
      <c r="B206" s="25">
        <f>DATE(YEAR(Debts!$B$5),MONTH(Debts!$B$5)+$A206-1,1)</f>
      </c>
      <c r="C206" s="20">
        <v>2</v>
      </c>
      <c r="D206" s="21">
        <f>INDEX('Payoff Plan'!$B$4:$B$11,$C206)</f>
      </c>
      <c r="E206" s="26">
        <f>J198</f>
      </c>
      <c r="F206" s="26">
        <f>ROUND(E206*INDEX('Payoff Plan'!$D$4:$D$11,$C206)/12,2)</f>
      </c>
      <c r="G206" s="26">
        <f>MIN(INDEX('Payoff Plan'!$E$4:$E$11,$C206),E206+F206)</f>
      </c>
      <c r="H206" s="26">
        <f>H205-I205</f>
      </c>
      <c r="I206" s="26">
        <f>MAX(0,ROUND(MIN(E206+F206-G206,H206),2))</f>
      </c>
      <c r="J206" s="26">
        <f>ROUND(E206+F206-G206-I206,2)</f>
      </c>
    </row>
    <row r="207" spans="1:10" x14ac:dyDescent="0.25">
      <c r="A207" s="20">
        <v>26</v>
      </c>
      <c r="B207" s="25">
        <f>DATE(YEAR(Debts!$B$5),MONTH(Debts!$B$5)+$A207-1,1)</f>
      </c>
      <c r="C207" s="20">
        <v>3</v>
      </c>
      <c r="D207" s="21">
        <f>INDEX('Payoff Plan'!$B$4:$B$11,$C207)</f>
      </c>
      <c r="E207" s="26">
        <f>J199</f>
      </c>
      <c r="F207" s="26">
        <f>ROUND(E207*INDEX('Payoff Plan'!$D$4:$D$11,$C207)/12,2)</f>
      </c>
      <c r="G207" s="26">
        <f>MIN(INDEX('Payoff Plan'!$E$4:$E$11,$C207),E207+F207)</f>
      </c>
      <c r="H207" s="26">
        <f>H206-I206</f>
      </c>
      <c r="I207" s="26">
        <f>MAX(0,ROUND(MIN(E207+F207-G207,H207),2))</f>
      </c>
      <c r="J207" s="26">
        <f>ROUND(E207+F207-G207-I207,2)</f>
      </c>
    </row>
    <row r="208" spans="1:10" x14ac:dyDescent="0.25">
      <c r="A208" s="20">
        <v>26</v>
      </c>
      <c r="B208" s="25">
        <f>DATE(YEAR(Debts!$B$5),MONTH(Debts!$B$5)+$A208-1,1)</f>
      </c>
      <c r="C208" s="20">
        <v>4</v>
      </c>
      <c r="D208" s="21">
        <f>INDEX('Payoff Plan'!$B$4:$B$11,$C208)</f>
      </c>
      <c r="E208" s="26">
        <f>J200</f>
      </c>
      <c r="F208" s="26">
        <f>ROUND(E208*INDEX('Payoff Plan'!$D$4:$D$11,$C208)/12,2)</f>
      </c>
      <c r="G208" s="26">
        <f>MIN(INDEX('Payoff Plan'!$E$4:$E$11,$C208),E208+F208)</f>
      </c>
      <c r="H208" s="26">
        <f>H207-I207</f>
      </c>
      <c r="I208" s="26">
        <f>MAX(0,ROUND(MIN(E208+F208-G208,H208),2))</f>
      </c>
      <c r="J208" s="26">
        <f>ROUND(E208+F208-G208-I208,2)</f>
      </c>
    </row>
    <row r="209" spans="1:10" x14ac:dyDescent="0.25">
      <c r="A209" s="20">
        <v>26</v>
      </c>
      <c r="B209" s="25">
        <f>DATE(YEAR(Debts!$B$5),MONTH(Debts!$B$5)+$A209-1,1)</f>
      </c>
      <c r="C209" s="20">
        <v>5</v>
      </c>
      <c r="D209" s="21">
        <f>INDEX('Payoff Plan'!$B$4:$B$11,$C209)</f>
      </c>
      <c r="E209" s="26">
        <f>J201</f>
      </c>
      <c r="F209" s="26">
        <f>ROUND(E209*INDEX('Payoff Plan'!$D$4:$D$11,$C209)/12,2)</f>
      </c>
      <c r="G209" s="26">
        <f>MIN(INDEX('Payoff Plan'!$E$4:$E$11,$C209),E209+F209)</f>
      </c>
      <c r="H209" s="26">
        <f>H208-I208</f>
      </c>
      <c r="I209" s="26">
        <f>MAX(0,ROUND(MIN(E209+F209-G209,H209),2))</f>
      </c>
      <c r="J209" s="26">
        <f>ROUND(E209+F209-G209-I209,2)</f>
      </c>
    </row>
    <row r="210" spans="1:10" x14ac:dyDescent="0.25">
      <c r="A210" s="20">
        <v>26</v>
      </c>
      <c r="B210" s="25">
        <f>DATE(YEAR(Debts!$B$5),MONTH(Debts!$B$5)+$A210-1,1)</f>
      </c>
      <c r="C210" s="20">
        <v>6</v>
      </c>
      <c r="D210" s="21">
        <f>INDEX('Payoff Plan'!$B$4:$B$11,$C210)</f>
      </c>
      <c r="E210" s="26">
        <f>J202</f>
      </c>
      <c r="F210" s="26">
        <f>ROUND(E210*INDEX('Payoff Plan'!$D$4:$D$11,$C210)/12,2)</f>
      </c>
      <c r="G210" s="26">
        <f>MIN(INDEX('Payoff Plan'!$E$4:$E$11,$C210),E210+F210)</f>
      </c>
      <c r="H210" s="26">
        <f>H209-I209</f>
      </c>
      <c r="I210" s="26">
        <f>MAX(0,ROUND(MIN(E210+F210-G210,H210),2))</f>
      </c>
      <c r="J210" s="26">
        <f>ROUND(E210+F210-G210-I210,2)</f>
      </c>
    </row>
    <row r="211" spans="1:10" x14ac:dyDescent="0.25">
      <c r="A211" s="20">
        <v>26</v>
      </c>
      <c r="B211" s="25">
        <f>DATE(YEAR(Debts!$B$5),MONTH(Debts!$B$5)+$A211-1,1)</f>
      </c>
      <c r="C211" s="20">
        <v>7</v>
      </c>
      <c r="D211" s="21">
        <f>INDEX('Payoff Plan'!$B$4:$B$11,$C211)</f>
      </c>
      <c r="E211" s="26">
        <f>J203</f>
      </c>
      <c r="F211" s="26">
        <f>ROUND(E211*INDEX('Payoff Plan'!$D$4:$D$11,$C211)/12,2)</f>
      </c>
      <c r="G211" s="26">
        <f>MIN(INDEX('Payoff Plan'!$E$4:$E$11,$C211),E211+F211)</f>
      </c>
      <c r="H211" s="26">
        <f>H210-I210</f>
      </c>
      <c r="I211" s="26">
        <f>MAX(0,ROUND(MIN(E211+F211-G211,H211),2))</f>
      </c>
      <c r="J211" s="26">
        <f>ROUND(E211+F211-G211-I211,2)</f>
      </c>
    </row>
    <row r="212" spans="1:10" x14ac:dyDescent="0.25">
      <c r="A212" s="20">
        <v>26</v>
      </c>
      <c r="B212" s="25">
        <f>DATE(YEAR(Debts!$B$5),MONTH(Debts!$B$5)+$A212-1,1)</f>
      </c>
      <c r="C212" s="20">
        <v>8</v>
      </c>
      <c r="D212" s="21">
        <f>INDEX('Payoff Plan'!$B$4:$B$11,$C212)</f>
      </c>
      <c r="E212" s="26">
        <f>J204</f>
      </c>
      <c r="F212" s="26">
        <f>ROUND(E212*INDEX('Payoff Plan'!$D$4:$D$11,$C212)/12,2)</f>
      </c>
      <c r="G212" s="26">
        <f>MIN(INDEX('Payoff Plan'!$E$4:$E$11,$C212),E212+F212)</f>
      </c>
      <c r="H212" s="26">
        <f>H211-I211</f>
      </c>
      <c r="I212" s="26">
        <f>MAX(0,ROUND(MIN(E212+F212-G212,H212),2))</f>
      </c>
      <c r="J212" s="26">
        <f>ROUND(E212+F212-G212-I212,2)</f>
      </c>
    </row>
    <row r="213" spans="1:10" x14ac:dyDescent="0.25">
      <c r="A213" s="20">
        <v>27</v>
      </c>
      <c r="B213" s="25">
        <f>DATE(YEAR(Debts!$B$5),MONTH(Debts!$B$5)+$A213-1,1)</f>
      </c>
      <c r="C213" s="20">
        <v>1</v>
      </c>
      <c r="D213" s="21">
        <f>INDEX('Payoff Plan'!$B$4:$B$11,$C213)</f>
      </c>
      <c r="E213" s="26">
        <f>J205</f>
      </c>
      <c r="F213" s="26">
        <f>ROUND(E213*INDEX('Payoff Plan'!$D$4:$D$11,$C213)/12,2)</f>
      </c>
      <c r="G213" s="26">
        <f>MIN(INDEX('Payoff Plan'!$E$4:$E$11,$C213),E213+F213)</f>
      </c>
      <c r="H213" s="26">
        <f>Debts!$B$6-SUM(G213:G220)</f>
      </c>
      <c r="I213" s="26">
        <f>MAX(0,ROUND(MIN(E213+F213-G213,H213),2))</f>
      </c>
      <c r="J213" s="26">
        <f>ROUND(E213+F213-G213-I213,2)</f>
      </c>
    </row>
    <row r="214" spans="1:10" x14ac:dyDescent="0.25">
      <c r="A214" s="20">
        <v>27</v>
      </c>
      <c r="B214" s="25">
        <f>DATE(YEAR(Debts!$B$5),MONTH(Debts!$B$5)+$A214-1,1)</f>
      </c>
      <c r="C214" s="20">
        <v>2</v>
      </c>
      <c r="D214" s="21">
        <f>INDEX('Payoff Plan'!$B$4:$B$11,$C214)</f>
      </c>
      <c r="E214" s="26">
        <f>J206</f>
      </c>
      <c r="F214" s="26">
        <f>ROUND(E214*INDEX('Payoff Plan'!$D$4:$D$11,$C214)/12,2)</f>
      </c>
      <c r="G214" s="26">
        <f>MIN(INDEX('Payoff Plan'!$E$4:$E$11,$C214),E214+F214)</f>
      </c>
      <c r="H214" s="26">
        <f>H213-I213</f>
      </c>
      <c r="I214" s="26">
        <f>MAX(0,ROUND(MIN(E214+F214-G214,H214),2))</f>
      </c>
      <c r="J214" s="26">
        <f>ROUND(E214+F214-G214-I214,2)</f>
      </c>
    </row>
    <row r="215" spans="1:10" x14ac:dyDescent="0.25">
      <c r="A215" s="20">
        <v>27</v>
      </c>
      <c r="B215" s="25">
        <f>DATE(YEAR(Debts!$B$5),MONTH(Debts!$B$5)+$A215-1,1)</f>
      </c>
      <c r="C215" s="20">
        <v>3</v>
      </c>
      <c r="D215" s="21">
        <f>INDEX('Payoff Plan'!$B$4:$B$11,$C215)</f>
      </c>
      <c r="E215" s="26">
        <f>J207</f>
      </c>
      <c r="F215" s="26">
        <f>ROUND(E215*INDEX('Payoff Plan'!$D$4:$D$11,$C215)/12,2)</f>
      </c>
      <c r="G215" s="26">
        <f>MIN(INDEX('Payoff Plan'!$E$4:$E$11,$C215),E215+F215)</f>
      </c>
      <c r="H215" s="26">
        <f>H214-I214</f>
      </c>
      <c r="I215" s="26">
        <f>MAX(0,ROUND(MIN(E215+F215-G215,H215),2))</f>
      </c>
      <c r="J215" s="26">
        <f>ROUND(E215+F215-G215-I215,2)</f>
      </c>
    </row>
    <row r="216" spans="1:10" x14ac:dyDescent="0.25">
      <c r="A216" s="20">
        <v>27</v>
      </c>
      <c r="B216" s="25">
        <f>DATE(YEAR(Debts!$B$5),MONTH(Debts!$B$5)+$A216-1,1)</f>
      </c>
      <c r="C216" s="20">
        <v>4</v>
      </c>
      <c r="D216" s="21">
        <f>INDEX('Payoff Plan'!$B$4:$B$11,$C216)</f>
      </c>
      <c r="E216" s="26">
        <f>J208</f>
      </c>
      <c r="F216" s="26">
        <f>ROUND(E216*INDEX('Payoff Plan'!$D$4:$D$11,$C216)/12,2)</f>
      </c>
      <c r="G216" s="26">
        <f>MIN(INDEX('Payoff Plan'!$E$4:$E$11,$C216),E216+F216)</f>
      </c>
      <c r="H216" s="26">
        <f>H215-I215</f>
      </c>
      <c r="I216" s="26">
        <f>MAX(0,ROUND(MIN(E216+F216-G216,H216),2))</f>
      </c>
      <c r="J216" s="26">
        <f>ROUND(E216+F216-G216-I216,2)</f>
      </c>
    </row>
    <row r="217" spans="1:10" x14ac:dyDescent="0.25">
      <c r="A217" s="20">
        <v>27</v>
      </c>
      <c r="B217" s="25">
        <f>DATE(YEAR(Debts!$B$5),MONTH(Debts!$B$5)+$A217-1,1)</f>
      </c>
      <c r="C217" s="20">
        <v>5</v>
      </c>
      <c r="D217" s="21">
        <f>INDEX('Payoff Plan'!$B$4:$B$11,$C217)</f>
      </c>
      <c r="E217" s="26">
        <f>J209</f>
      </c>
      <c r="F217" s="26">
        <f>ROUND(E217*INDEX('Payoff Plan'!$D$4:$D$11,$C217)/12,2)</f>
      </c>
      <c r="G217" s="26">
        <f>MIN(INDEX('Payoff Plan'!$E$4:$E$11,$C217),E217+F217)</f>
      </c>
      <c r="H217" s="26">
        <f>H216-I216</f>
      </c>
      <c r="I217" s="26">
        <f>MAX(0,ROUND(MIN(E217+F217-G217,H217),2))</f>
      </c>
      <c r="J217" s="26">
        <f>ROUND(E217+F217-G217-I217,2)</f>
      </c>
    </row>
    <row r="218" spans="1:10" x14ac:dyDescent="0.25">
      <c r="A218" s="20">
        <v>27</v>
      </c>
      <c r="B218" s="25">
        <f>DATE(YEAR(Debts!$B$5),MONTH(Debts!$B$5)+$A218-1,1)</f>
      </c>
      <c r="C218" s="20">
        <v>6</v>
      </c>
      <c r="D218" s="21">
        <f>INDEX('Payoff Plan'!$B$4:$B$11,$C218)</f>
      </c>
      <c r="E218" s="26">
        <f>J210</f>
      </c>
      <c r="F218" s="26">
        <f>ROUND(E218*INDEX('Payoff Plan'!$D$4:$D$11,$C218)/12,2)</f>
      </c>
      <c r="G218" s="26">
        <f>MIN(INDEX('Payoff Plan'!$E$4:$E$11,$C218),E218+F218)</f>
      </c>
      <c r="H218" s="26">
        <f>H217-I217</f>
      </c>
      <c r="I218" s="26">
        <f>MAX(0,ROUND(MIN(E218+F218-G218,H218),2))</f>
      </c>
      <c r="J218" s="26">
        <f>ROUND(E218+F218-G218-I218,2)</f>
      </c>
    </row>
    <row r="219" spans="1:10" x14ac:dyDescent="0.25">
      <c r="A219" s="20">
        <v>27</v>
      </c>
      <c r="B219" s="25">
        <f>DATE(YEAR(Debts!$B$5),MONTH(Debts!$B$5)+$A219-1,1)</f>
      </c>
      <c r="C219" s="20">
        <v>7</v>
      </c>
      <c r="D219" s="21">
        <f>INDEX('Payoff Plan'!$B$4:$B$11,$C219)</f>
      </c>
      <c r="E219" s="26">
        <f>J211</f>
      </c>
      <c r="F219" s="26">
        <f>ROUND(E219*INDEX('Payoff Plan'!$D$4:$D$11,$C219)/12,2)</f>
      </c>
      <c r="G219" s="26">
        <f>MIN(INDEX('Payoff Plan'!$E$4:$E$11,$C219),E219+F219)</f>
      </c>
      <c r="H219" s="26">
        <f>H218-I218</f>
      </c>
      <c r="I219" s="26">
        <f>MAX(0,ROUND(MIN(E219+F219-G219,H219),2))</f>
      </c>
      <c r="J219" s="26">
        <f>ROUND(E219+F219-G219-I219,2)</f>
      </c>
    </row>
    <row r="220" spans="1:10" x14ac:dyDescent="0.25">
      <c r="A220" s="20">
        <v>27</v>
      </c>
      <c r="B220" s="25">
        <f>DATE(YEAR(Debts!$B$5),MONTH(Debts!$B$5)+$A220-1,1)</f>
      </c>
      <c r="C220" s="20">
        <v>8</v>
      </c>
      <c r="D220" s="21">
        <f>INDEX('Payoff Plan'!$B$4:$B$11,$C220)</f>
      </c>
      <c r="E220" s="26">
        <f>J212</f>
      </c>
      <c r="F220" s="26">
        <f>ROUND(E220*INDEX('Payoff Plan'!$D$4:$D$11,$C220)/12,2)</f>
      </c>
      <c r="G220" s="26">
        <f>MIN(INDEX('Payoff Plan'!$E$4:$E$11,$C220),E220+F220)</f>
      </c>
      <c r="H220" s="26">
        <f>H219-I219</f>
      </c>
      <c r="I220" s="26">
        <f>MAX(0,ROUND(MIN(E220+F220-G220,H220),2))</f>
      </c>
      <c r="J220" s="26">
        <f>ROUND(E220+F220-G220-I220,2)</f>
      </c>
    </row>
    <row r="221" spans="1:10" x14ac:dyDescent="0.25">
      <c r="A221" s="20">
        <v>28</v>
      </c>
      <c r="B221" s="25">
        <f>DATE(YEAR(Debts!$B$5),MONTH(Debts!$B$5)+$A221-1,1)</f>
      </c>
      <c r="C221" s="20">
        <v>1</v>
      </c>
      <c r="D221" s="21">
        <f>INDEX('Payoff Plan'!$B$4:$B$11,$C221)</f>
      </c>
      <c r="E221" s="26">
        <f>J213</f>
      </c>
      <c r="F221" s="26">
        <f>ROUND(E221*INDEX('Payoff Plan'!$D$4:$D$11,$C221)/12,2)</f>
      </c>
      <c r="G221" s="26">
        <f>MIN(INDEX('Payoff Plan'!$E$4:$E$11,$C221),E221+F221)</f>
      </c>
      <c r="H221" s="26">
        <f>Debts!$B$6-SUM(G221:G228)</f>
      </c>
      <c r="I221" s="26">
        <f>MAX(0,ROUND(MIN(E221+F221-G221,H221),2))</f>
      </c>
      <c r="J221" s="26">
        <f>ROUND(E221+F221-G221-I221,2)</f>
      </c>
    </row>
    <row r="222" spans="1:10" x14ac:dyDescent="0.25">
      <c r="A222" s="20">
        <v>28</v>
      </c>
      <c r="B222" s="25">
        <f>DATE(YEAR(Debts!$B$5),MONTH(Debts!$B$5)+$A222-1,1)</f>
      </c>
      <c r="C222" s="20">
        <v>2</v>
      </c>
      <c r="D222" s="21">
        <f>INDEX('Payoff Plan'!$B$4:$B$11,$C222)</f>
      </c>
      <c r="E222" s="26">
        <f>J214</f>
      </c>
      <c r="F222" s="26">
        <f>ROUND(E222*INDEX('Payoff Plan'!$D$4:$D$11,$C222)/12,2)</f>
      </c>
      <c r="G222" s="26">
        <f>MIN(INDEX('Payoff Plan'!$E$4:$E$11,$C222),E222+F222)</f>
      </c>
      <c r="H222" s="26">
        <f>H221-I221</f>
      </c>
      <c r="I222" s="26">
        <f>MAX(0,ROUND(MIN(E222+F222-G222,H222),2))</f>
      </c>
      <c r="J222" s="26">
        <f>ROUND(E222+F222-G222-I222,2)</f>
      </c>
    </row>
    <row r="223" spans="1:10" x14ac:dyDescent="0.25">
      <c r="A223" s="20">
        <v>28</v>
      </c>
      <c r="B223" s="25">
        <f>DATE(YEAR(Debts!$B$5),MONTH(Debts!$B$5)+$A223-1,1)</f>
      </c>
      <c r="C223" s="20">
        <v>3</v>
      </c>
      <c r="D223" s="21">
        <f>INDEX('Payoff Plan'!$B$4:$B$11,$C223)</f>
      </c>
      <c r="E223" s="26">
        <f>J215</f>
      </c>
      <c r="F223" s="26">
        <f>ROUND(E223*INDEX('Payoff Plan'!$D$4:$D$11,$C223)/12,2)</f>
      </c>
      <c r="G223" s="26">
        <f>MIN(INDEX('Payoff Plan'!$E$4:$E$11,$C223),E223+F223)</f>
      </c>
      <c r="H223" s="26">
        <f>H222-I222</f>
      </c>
      <c r="I223" s="26">
        <f>MAX(0,ROUND(MIN(E223+F223-G223,H223),2))</f>
      </c>
      <c r="J223" s="26">
        <f>ROUND(E223+F223-G223-I223,2)</f>
      </c>
    </row>
    <row r="224" spans="1:10" x14ac:dyDescent="0.25">
      <c r="A224" s="20">
        <v>28</v>
      </c>
      <c r="B224" s="25">
        <f>DATE(YEAR(Debts!$B$5),MONTH(Debts!$B$5)+$A224-1,1)</f>
      </c>
      <c r="C224" s="20">
        <v>4</v>
      </c>
      <c r="D224" s="21">
        <f>INDEX('Payoff Plan'!$B$4:$B$11,$C224)</f>
      </c>
      <c r="E224" s="26">
        <f>J216</f>
      </c>
      <c r="F224" s="26">
        <f>ROUND(E224*INDEX('Payoff Plan'!$D$4:$D$11,$C224)/12,2)</f>
      </c>
      <c r="G224" s="26">
        <f>MIN(INDEX('Payoff Plan'!$E$4:$E$11,$C224),E224+F224)</f>
      </c>
      <c r="H224" s="26">
        <f>H223-I223</f>
      </c>
      <c r="I224" s="26">
        <f>MAX(0,ROUND(MIN(E224+F224-G224,H224),2))</f>
      </c>
      <c r="J224" s="26">
        <f>ROUND(E224+F224-G224-I224,2)</f>
      </c>
    </row>
    <row r="225" spans="1:10" x14ac:dyDescent="0.25">
      <c r="A225" s="20">
        <v>28</v>
      </c>
      <c r="B225" s="25">
        <f>DATE(YEAR(Debts!$B$5),MONTH(Debts!$B$5)+$A225-1,1)</f>
      </c>
      <c r="C225" s="20">
        <v>5</v>
      </c>
      <c r="D225" s="21">
        <f>INDEX('Payoff Plan'!$B$4:$B$11,$C225)</f>
      </c>
      <c r="E225" s="26">
        <f>J217</f>
      </c>
      <c r="F225" s="26">
        <f>ROUND(E225*INDEX('Payoff Plan'!$D$4:$D$11,$C225)/12,2)</f>
      </c>
      <c r="G225" s="26">
        <f>MIN(INDEX('Payoff Plan'!$E$4:$E$11,$C225),E225+F225)</f>
      </c>
      <c r="H225" s="26">
        <f>H224-I224</f>
      </c>
      <c r="I225" s="26">
        <f>MAX(0,ROUND(MIN(E225+F225-G225,H225),2))</f>
      </c>
      <c r="J225" s="26">
        <f>ROUND(E225+F225-G225-I225,2)</f>
      </c>
    </row>
    <row r="226" spans="1:10" x14ac:dyDescent="0.25">
      <c r="A226" s="20">
        <v>28</v>
      </c>
      <c r="B226" s="25">
        <f>DATE(YEAR(Debts!$B$5),MONTH(Debts!$B$5)+$A226-1,1)</f>
      </c>
      <c r="C226" s="20">
        <v>6</v>
      </c>
      <c r="D226" s="21">
        <f>INDEX('Payoff Plan'!$B$4:$B$11,$C226)</f>
      </c>
      <c r="E226" s="26">
        <f>J218</f>
      </c>
      <c r="F226" s="26">
        <f>ROUND(E226*INDEX('Payoff Plan'!$D$4:$D$11,$C226)/12,2)</f>
      </c>
      <c r="G226" s="26">
        <f>MIN(INDEX('Payoff Plan'!$E$4:$E$11,$C226),E226+F226)</f>
      </c>
      <c r="H226" s="26">
        <f>H225-I225</f>
      </c>
      <c r="I226" s="26">
        <f>MAX(0,ROUND(MIN(E226+F226-G226,H226),2))</f>
      </c>
      <c r="J226" s="26">
        <f>ROUND(E226+F226-G226-I226,2)</f>
      </c>
    </row>
    <row r="227" spans="1:10" x14ac:dyDescent="0.25">
      <c r="A227" s="20">
        <v>28</v>
      </c>
      <c r="B227" s="25">
        <f>DATE(YEAR(Debts!$B$5),MONTH(Debts!$B$5)+$A227-1,1)</f>
      </c>
      <c r="C227" s="20">
        <v>7</v>
      </c>
      <c r="D227" s="21">
        <f>INDEX('Payoff Plan'!$B$4:$B$11,$C227)</f>
      </c>
      <c r="E227" s="26">
        <f>J219</f>
      </c>
      <c r="F227" s="26">
        <f>ROUND(E227*INDEX('Payoff Plan'!$D$4:$D$11,$C227)/12,2)</f>
      </c>
      <c r="G227" s="26">
        <f>MIN(INDEX('Payoff Plan'!$E$4:$E$11,$C227),E227+F227)</f>
      </c>
      <c r="H227" s="26">
        <f>H226-I226</f>
      </c>
      <c r="I227" s="26">
        <f>MAX(0,ROUND(MIN(E227+F227-G227,H227),2))</f>
      </c>
      <c r="J227" s="26">
        <f>ROUND(E227+F227-G227-I227,2)</f>
      </c>
    </row>
    <row r="228" spans="1:10" x14ac:dyDescent="0.25">
      <c r="A228" s="20">
        <v>28</v>
      </c>
      <c r="B228" s="25">
        <f>DATE(YEAR(Debts!$B$5),MONTH(Debts!$B$5)+$A228-1,1)</f>
      </c>
      <c r="C228" s="20">
        <v>8</v>
      </c>
      <c r="D228" s="21">
        <f>INDEX('Payoff Plan'!$B$4:$B$11,$C228)</f>
      </c>
      <c r="E228" s="26">
        <f>J220</f>
      </c>
      <c r="F228" s="26">
        <f>ROUND(E228*INDEX('Payoff Plan'!$D$4:$D$11,$C228)/12,2)</f>
      </c>
      <c r="G228" s="26">
        <f>MIN(INDEX('Payoff Plan'!$E$4:$E$11,$C228),E228+F228)</f>
      </c>
      <c r="H228" s="26">
        <f>H227-I227</f>
      </c>
      <c r="I228" s="26">
        <f>MAX(0,ROUND(MIN(E228+F228-G228,H228),2))</f>
      </c>
      <c r="J228" s="26">
        <f>ROUND(E228+F228-G228-I228,2)</f>
      </c>
    </row>
    <row r="229" spans="1:10" x14ac:dyDescent="0.25">
      <c r="A229" s="20">
        <v>29</v>
      </c>
      <c r="B229" s="25">
        <f>DATE(YEAR(Debts!$B$5),MONTH(Debts!$B$5)+$A229-1,1)</f>
      </c>
      <c r="C229" s="20">
        <v>1</v>
      </c>
      <c r="D229" s="21">
        <f>INDEX('Payoff Plan'!$B$4:$B$11,$C229)</f>
      </c>
      <c r="E229" s="26">
        <f>J221</f>
      </c>
      <c r="F229" s="26">
        <f>ROUND(E229*INDEX('Payoff Plan'!$D$4:$D$11,$C229)/12,2)</f>
      </c>
      <c r="G229" s="26">
        <f>MIN(INDEX('Payoff Plan'!$E$4:$E$11,$C229),E229+F229)</f>
      </c>
      <c r="H229" s="26">
        <f>Debts!$B$6-SUM(G229:G236)</f>
      </c>
      <c r="I229" s="26">
        <f>MAX(0,ROUND(MIN(E229+F229-G229,H229),2))</f>
      </c>
      <c r="J229" s="26">
        <f>ROUND(E229+F229-G229-I229,2)</f>
      </c>
    </row>
    <row r="230" spans="1:10" x14ac:dyDescent="0.25">
      <c r="A230" s="20">
        <v>29</v>
      </c>
      <c r="B230" s="25">
        <f>DATE(YEAR(Debts!$B$5),MONTH(Debts!$B$5)+$A230-1,1)</f>
      </c>
      <c r="C230" s="20">
        <v>2</v>
      </c>
      <c r="D230" s="21">
        <f>INDEX('Payoff Plan'!$B$4:$B$11,$C230)</f>
      </c>
      <c r="E230" s="26">
        <f>J222</f>
      </c>
      <c r="F230" s="26">
        <f>ROUND(E230*INDEX('Payoff Plan'!$D$4:$D$11,$C230)/12,2)</f>
      </c>
      <c r="G230" s="26">
        <f>MIN(INDEX('Payoff Plan'!$E$4:$E$11,$C230),E230+F230)</f>
      </c>
      <c r="H230" s="26">
        <f>H229-I229</f>
      </c>
      <c r="I230" s="26">
        <f>MAX(0,ROUND(MIN(E230+F230-G230,H230),2))</f>
      </c>
      <c r="J230" s="26">
        <f>ROUND(E230+F230-G230-I230,2)</f>
      </c>
    </row>
    <row r="231" spans="1:10" x14ac:dyDescent="0.25">
      <c r="A231" s="20">
        <v>29</v>
      </c>
      <c r="B231" s="25">
        <f>DATE(YEAR(Debts!$B$5),MONTH(Debts!$B$5)+$A231-1,1)</f>
      </c>
      <c r="C231" s="20">
        <v>3</v>
      </c>
      <c r="D231" s="21">
        <f>INDEX('Payoff Plan'!$B$4:$B$11,$C231)</f>
      </c>
      <c r="E231" s="26">
        <f>J223</f>
      </c>
      <c r="F231" s="26">
        <f>ROUND(E231*INDEX('Payoff Plan'!$D$4:$D$11,$C231)/12,2)</f>
      </c>
      <c r="G231" s="26">
        <f>MIN(INDEX('Payoff Plan'!$E$4:$E$11,$C231),E231+F231)</f>
      </c>
      <c r="H231" s="26">
        <f>H230-I230</f>
      </c>
      <c r="I231" s="26">
        <f>MAX(0,ROUND(MIN(E231+F231-G231,H231),2))</f>
      </c>
      <c r="J231" s="26">
        <f>ROUND(E231+F231-G231-I231,2)</f>
      </c>
    </row>
    <row r="232" spans="1:10" x14ac:dyDescent="0.25">
      <c r="A232" s="20">
        <v>29</v>
      </c>
      <c r="B232" s="25">
        <f>DATE(YEAR(Debts!$B$5),MONTH(Debts!$B$5)+$A232-1,1)</f>
      </c>
      <c r="C232" s="20">
        <v>4</v>
      </c>
      <c r="D232" s="21">
        <f>INDEX('Payoff Plan'!$B$4:$B$11,$C232)</f>
      </c>
      <c r="E232" s="26">
        <f>J224</f>
      </c>
      <c r="F232" s="26">
        <f>ROUND(E232*INDEX('Payoff Plan'!$D$4:$D$11,$C232)/12,2)</f>
      </c>
      <c r="G232" s="26">
        <f>MIN(INDEX('Payoff Plan'!$E$4:$E$11,$C232),E232+F232)</f>
      </c>
      <c r="H232" s="26">
        <f>H231-I231</f>
      </c>
      <c r="I232" s="26">
        <f>MAX(0,ROUND(MIN(E232+F232-G232,H232),2))</f>
      </c>
      <c r="J232" s="26">
        <f>ROUND(E232+F232-G232-I232,2)</f>
      </c>
    </row>
    <row r="233" spans="1:10" x14ac:dyDescent="0.25">
      <c r="A233" s="20">
        <v>29</v>
      </c>
      <c r="B233" s="25">
        <f>DATE(YEAR(Debts!$B$5),MONTH(Debts!$B$5)+$A233-1,1)</f>
      </c>
      <c r="C233" s="20">
        <v>5</v>
      </c>
      <c r="D233" s="21">
        <f>INDEX('Payoff Plan'!$B$4:$B$11,$C233)</f>
      </c>
      <c r="E233" s="26">
        <f>J225</f>
      </c>
      <c r="F233" s="26">
        <f>ROUND(E233*INDEX('Payoff Plan'!$D$4:$D$11,$C233)/12,2)</f>
      </c>
      <c r="G233" s="26">
        <f>MIN(INDEX('Payoff Plan'!$E$4:$E$11,$C233),E233+F233)</f>
      </c>
      <c r="H233" s="26">
        <f>H232-I232</f>
      </c>
      <c r="I233" s="26">
        <f>MAX(0,ROUND(MIN(E233+F233-G233,H233),2))</f>
      </c>
      <c r="J233" s="26">
        <f>ROUND(E233+F233-G233-I233,2)</f>
      </c>
    </row>
    <row r="234" spans="1:10" x14ac:dyDescent="0.25">
      <c r="A234" s="20">
        <v>29</v>
      </c>
      <c r="B234" s="25">
        <f>DATE(YEAR(Debts!$B$5),MONTH(Debts!$B$5)+$A234-1,1)</f>
      </c>
      <c r="C234" s="20">
        <v>6</v>
      </c>
      <c r="D234" s="21">
        <f>INDEX('Payoff Plan'!$B$4:$B$11,$C234)</f>
      </c>
      <c r="E234" s="26">
        <f>J226</f>
      </c>
      <c r="F234" s="26">
        <f>ROUND(E234*INDEX('Payoff Plan'!$D$4:$D$11,$C234)/12,2)</f>
      </c>
      <c r="G234" s="26">
        <f>MIN(INDEX('Payoff Plan'!$E$4:$E$11,$C234),E234+F234)</f>
      </c>
      <c r="H234" s="26">
        <f>H233-I233</f>
      </c>
      <c r="I234" s="26">
        <f>MAX(0,ROUND(MIN(E234+F234-G234,H234),2))</f>
      </c>
      <c r="J234" s="26">
        <f>ROUND(E234+F234-G234-I234,2)</f>
      </c>
    </row>
    <row r="235" spans="1:10" x14ac:dyDescent="0.25">
      <c r="A235" s="20">
        <v>29</v>
      </c>
      <c r="B235" s="25">
        <f>DATE(YEAR(Debts!$B$5),MONTH(Debts!$B$5)+$A235-1,1)</f>
      </c>
      <c r="C235" s="20">
        <v>7</v>
      </c>
      <c r="D235" s="21">
        <f>INDEX('Payoff Plan'!$B$4:$B$11,$C235)</f>
      </c>
      <c r="E235" s="26">
        <f>J227</f>
      </c>
      <c r="F235" s="26">
        <f>ROUND(E235*INDEX('Payoff Plan'!$D$4:$D$11,$C235)/12,2)</f>
      </c>
      <c r="G235" s="26">
        <f>MIN(INDEX('Payoff Plan'!$E$4:$E$11,$C235),E235+F235)</f>
      </c>
      <c r="H235" s="26">
        <f>H234-I234</f>
      </c>
      <c r="I235" s="26">
        <f>MAX(0,ROUND(MIN(E235+F235-G235,H235),2))</f>
      </c>
      <c r="J235" s="26">
        <f>ROUND(E235+F235-G235-I235,2)</f>
      </c>
    </row>
    <row r="236" spans="1:10" x14ac:dyDescent="0.25">
      <c r="A236" s="20">
        <v>29</v>
      </c>
      <c r="B236" s="25">
        <f>DATE(YEAR(Debts!$B$5),MONTH(Debts!$B$5)+$A236-1,1)</f>
      </c>
      <c r="C236" s="20">
        <v>8</v>
      </c>
      <c r="D236" s="21">
        <f>INDEX('Payoff Plan'!$B$4:$B$11,$C236)</f>
      </c>
      <c r="E236" s="26">
        <f>J228</f>
      </c>
      <c r="F236" s="26">
        <f>ROUND(E236*INDEX('Payoff Plan'!$D$4:$D$11,$C236)/12,2)</f>
      </c>
      <c r="G236" s="26">
        <f>MIN(INDEX('Payoff Plan'!$E$4:$E$11,$C236),E236+F236)</f>
      </c>
      <c r="H236" s="26">
        <f>H235-I235</f>
      </c>
      <c r="I236" s="26">
        <f>MAX(0,ROUND(MIN(E236+F236-G236,H236),2))</f>
      </c>
      <c r="J236" s="26">
        <f>ROUND(E236+F236-G236-I236,2)</f>
      </c>
    </row>
    <row r="237" spans="1:10" x14ac:dyDescent="0.25">
      <c r="A237" s="20">
        <v>30</v>
      </c>
      <c r="B237" s="25">
        <f>DATE(YEAR(Debts!$B$5),MONTH(Debts!$B$5)+$A237-1,1)</f>
      </c>
      <c r="C237" s="20">
        <v>1</v>
      </c>
      <c r="D237" s="21">
        <f>INDEX('Payoff Plan'!$B$4:$B$11,$C237)</f>
      </c>
      <c r="E237" s="26">
        <f>J229</f>
      </c>
      <c r="F237" s="26">
        <f>ROUND(E237*INDEX('Payoff Plan'!$D$4:$D$11,$C237)/12,2)</f>
      </c>
      <c r="G237" s="26">
        <f>MIN(INDEX('Payoff Plan'!$E$4:$E$11,$C237),E237+F237)</f>
      </c>
      <c r="H237" s="26">
        <f>Debts!$B$6-SUM(G237:G244)</f>
      </c>
      <c r="I237" s="26">
        <f>MAX(0,ROUND(MIN(E237+F237-G237,H237),2))</f>
      </c>
      <c r="J237" s="26">
        <f>ROUND(E237+F237-G237-I237,2)</f>
      </c>
    </row>
    <row r="238" spans="1:10" x14ac:dyDescent="0.25">
      <c r="A238" s="20">
        <v>30</v>
      </c>
      <c r="B238" s="25">
        <f>DATE(YEAR(Debts!$B$5),MONTH(Debts!$B$5)+$A238-1,1)</f>
      </c>
      <c r="C238" s="20">
        <v>2</v>
      </c>
      <c r="D238" s="21">
        <f>INDEX('Payoff Plan'!$B$4:$B$11,$C238)</f>
      </c>
      <c r="E238" s="26">
        <f>J230</f>
      </c>
      <c r="F238" s="26">
        <f>ROUND(E238*INDEX('Payoff Plan'!$D$4:$D$11,$C238)/12,2)</f>
      </c>
      <c r="G238" s="26">
        <f>MIN(INDEX('Payoff Plan'!$E$4:$E$11,$C238),E238+F238)</f>
      </c>
      <c r="H238" s="26">
        <f>H237-I237</f>
      </c>
      <c r="I238" s="26">
        <f>MAX(0,ROUND(MIN(E238+F238-G238,H238),2))</f>
      </c>
      <c r="J238" s="26">
        <f>ROUND(E238+F238-G238-I238,2)</f>
      </c>
    </row>
    <row r="239" spans="1:10" x14ac:dyDescent="0.25">
      <c r="A239" s="20">
        <v>30</v>
      </c>
      <c r="B239" s="25">
        <f>DATE(YEAR(Debts!$B$5),MONTH(Debts!$B$5)+$A239-1,1)</f>
      </c>
      <c r="C239" s="20">
        <v>3</v>
      </c>
      <c r="D239" s="21">
        <f>INDEX('Payoff Plan'!$B$4:$B$11,$C239)</f>
      </c>
      <c r="E239" s="26">
        <f>J231</f>
      </c>
      <c r="F239" s="26">
        <f>ROUND(E239*INDEX('Payoff Plan'!$D$4:$D$11,$C239)/12,2)</f>
      </c>
      <c r="G239" s="26">
        <f>MIN(INDEX('Payoff Plan'!$E$4:$E$11,$C239),E239+F239)</f>
      </c>
      <c r="H239" s="26">
        <f>H238-I238</f>
      </c>
      <c r="I239" s="26">
        <f>MAX(0,ROUND(MIN(E239+F239-G239,H239),2))</f>
      </c>
      <c r="J239" s="26">
        <f>ROUND(E239+F239-G239-I239,2)</f>
      </c>
    </row>
    <row r="240" spans="1:10" x14ac:dyDescent="0.25">
      <c r="A240" s="20">
        <v>30</v>
      </c>
      <c r="B240" s="25">
        <f>DATE(YEAR(Debts!$B$5),MONTH(Debts!$B$5)+$A240-1,1)</f>
      </c>
      <c r="C240" s="20">
        <v>4</v>
      </c>
      <c r="D240" s="21">
        <f>INDEX('Payoff Plan'!$B$4:$B$11,$C240)</f>
      </c>
      <c r="E240" s="26">
        <f>J232</f>
      </c>
      <c r="F240" s="26">
        <f>ROUND(E240*INDEX('Payoff Plan'!$D$4:$D$11,$C240)/12,2)</f>
      </c>
      <c r="G240" s="26">
        <f>MIN(INDEX('Payoff Plan'!$E$4:$E$11,$C240),E240+F240)</f>
      </c>
      <c r="H240" s="26">
        <f>H239-I239</f>
      </c>
      <c r="I240" s="26">
        <f>MAX(0,ROUND(MIN(E240+F240-G240,H240),2))</f>
      </c>
      <c r="J240" s="26">
        <f>ROUND(E240+F240-G240-I240,2)</f>
      </c>
    </row>
    <row r="241" spans="1:10" x14ac:dyDescent="0.25">
      <c r="A241" s="20">
        <v>30</v>
      </c>
      <c r="B241" s="25">
        <f>DATE(YEAR(Debts!$B$5),MONTH(Debts!$B$5)+$A241-1,1)</f>
      </c>
      <c r="C241" s="20">
        <v>5</v>
      </c>
      <c r="D241" s="21">
        <f>INDEX('Payoff Plan'!$B$4:$B$11,$C241)</f>
      </c>
      <c r="E241" s="26">
        <f>J233</f>
      </c>
      <c r="F241" s="26">
        <f>ROUND(E241*INDEX('Payoff Plan'!$D$4:$D$11,$C241)/12,2)</f>
      </c>
      <c r="G241" s="26">
        <f>MIN(INDEX('Payoff Plan'!$E$4:$E$11,$C241),E241+F241)</f>
      </c>
      <c r="H241" s="26">
        <f>H240-I240</f>
      </c>
      <c r="I241" s="26">
        <f>MAX(0,ROUND(MIN(E241+F241-G241,H241),2))</f>
      </c>
      <c r="J241" s="26">
        <f>ROUND(E241+F241-G241-I241,2)</f>
      </c>
    </row>
    <row r="242" spans="1:10" x14ac:dyDescent="0.25">
      <c r="A242" s="20">
        <v>30</v>
      </c>
      <c r="B242" s="25">
        <f>DATE(YEAR(Debts!$B$5),MONTH(Debts!$B$5)+$A242-1,1)</f>
      </c>
      <c r="C242" s="20">
        <v>6</v>
      </c>
      <c r="D242" s="21">
        <f>INDEX('Payoff Plan'!$B$4:$B$11,$C242)</f>
      </c>
      <c r="E242" s="26">
        <f>J234</f>
      </c>
      <c r="F242" s="26">
        <f>ROUND(E242*INDEX('Payoff Plan'!$D$4:$D$11,$C242)/12,2)</f>
      </c>
      <c r="G242" s="26">
        <f>MIN(INDEX('Payoff Plan'!$E$4:$E$11,$C242),E242+F242)</f>
      </c>
      <c r="H242" s="26">
        <f>H241-I241</f>
      </c>
      <c r="I242" s="26">
        <f>MAX(0,ROUND(MIN(E242+F242-G242,H242),2))</f>
      </c>
      <c r="J242" s="26">
        <f>ROUND(E242+F242-G242-I242,2)</f>
      </c>
    </row>
    <row r="243" spans="1:10" x14ac:dyDescent="0.25">
      <c r="A243" s="20">
        <v>30</v>
      </c>
      <c r="B243" s="25">
        <f>DATE(YEAR(Debts!$B$5),MONTH(Debts!$B$5)+$A243-1,1)</f>
      </c>
      <c r="C243" s="20">
        <v>7</v>
      </c>
      <c r="D243" s="21">
        <f>INDEX('Payoff Plan'!$B$4:$B$11,$C243)</f>
      </c>
      <c r="E243" s="26">
        <f>J235</f>
      </c>
      <c r="F243" s="26">
        <f>ROUND(E243*INDEX('Payoff Plan'!$D$4:$D$11,$C243)/12,2)</f>
      </c>
      <c r="G243" s="26">
        <f>MIN(INDEX('Payoff Plan'!$E$4:$E$11,$C243),E243+F243)</f>
      </c>
      <c r="H243" s="26">
        <f>H242-I242</f>
      </c>
      <c r="I243" s="26">
        <f>MAX(0,ROUND(MIN(E243+F243-G243,H243),2))</f>
      </c>
      <c r="J243" s="26">
        <f>ROUND(E243+F243-G243-I243,2)</f>
      </c>
    </row>
    <row r="244" spans="1:10" x14ac:dyDescent="0.25">
      <c r="A244" s="20">
        <v>30</v>
      </c>
      <c r="B244" s="25">
        <f>DATE(YEAR(Debts!$B$5),MONTH(Debts!$B$5)+$A244-1,1)</f>
      </c>
      <c r="C244" s="20">
        <v>8</v>
      </c>
      <c r="D244" s="21">
        <f>INDEX('Payoff Plan'!$B$4:$B$11,$C244)</f>
      </c>
      <c r="E244" s="26">
        <f>J236</f>
      </c>
      <c r="F244" s="26">
        <f>ROUND(E244*INDEX('Payoff Plan'!$D$4:$D$11,$C244)/12,2)</f>
      </c>
      <c r="G244" s="26">
        <f>MIN(INDEX('Payoff Plan'!$E$4:$E$11,$C244),E244+F244)</f>
      </c>
      <c r="H244" s="26">
        <f>H243-I243</f>
      </c>
      <c r="I244" s="26">
        <f>MAX(0,ROUND(MIN(E244+F244-G244,H244),2))</f>
      </c>
      <c r="J244" s="26">
        <f>ROUND(E244+F244-G244-I244,2)</f>
      </c>
    </row>
    <row r="245" spans="1:10" x14ac:dyDescent="0.25">
      <c r="A245" s="20">
        <v>31</v>
      </c>
      <c r="B245" s="25">
        <f>DATE(YEAR(Debts!$B$5),MONTH(Debts!$B$5)+$A245-1,1)</f>
      </c>
      <c r="C245" s="20">
        <v>1</v>
      </c>
      <c r="D245" s="21">
        <f>INDEX('Payoff Plan'!$B$4:$B$11,$C245)</f>
      </c>
      <c r="E245" s="26">
        <f>J237</f>
      </c>
      <c r="F245" s="26">
        <f>ROUND(E245*INDEX('Payoff Plan'!$D$4:$D$11,$C245)/12,2)</f>
      </c>
      <c r="G245" s="26">
        <f>MIN(INDEX('Payoff Plan'!$E$4:$E$11,$C245),E245+F245)</f>
      </c>
      <c r="H245" s="26">
        <f>Debts!$B$6-SUM(G245:G252)</f>
      </c>
      <c r="I245" s="26">
        <f>MAX(0,ROUND(MIN(E245+F245-G245,H245),2))</f>
      </c>
      <c r="J245" s="26">
        <f>ROUND(E245+F245-G245-I245,2)</f>
      </c>
    </row>
    <row r="246" spans="1:10" x14ac:dyDescent="0.25">
      <c r="A246" s="20">
        <v>31</v>
      </c>
      <c r="B246" s="25">
        <f>DATE(YEAR(Debts!$B$5),MONTH(Debts!$B$5)+$A246-1,1)</f>
      </c>
      <c r="C246" s="20">
        <v>2</v>
      </c>
      <c r="D246" s="21">
        <f>INDEX('Payoff Plan'!$B$4:$B$11,$C246)</f>
      </c>
      <c r="E246" s="26">
        <f>J238</f>
      </c>
      <c r="F246" s="26">
        <f>ROUND(E246*INDEX('Payoff Plan'!$D$4:$D$11,$C246)/12,2)</f>
      </c>
      <c r="G246" s="26">
        <f>MIN(INDEX('Payoff Plan'!$E$4:$E$11,$C246),E246+F246)</f>
      </c>
      <c r="H246" s="26">
        <f>H245-I245</f>
      </c>
      <c r="I246" s="26">
        <f>MAX(0,ROUND(MIN(E246+F246-G246,H246),2))</f>
      </c>
      <c r="J246" s="26">
        <f>ROUND(E246+F246-G246-I246,2)</f>
      </c>
    </row>
    <row r="247" spans="1:10" x14ac:dyDescent="0.25">
      <c r="A247" s="20">
        <v>31</v>
      </c>
      <c r="B247" s="25">
        <f>DATE(YEAR(Debts!$B$5),MONTH(Debts!$B$5)+$A247-1,1)</f>
      </c>
      <c r="C247" s="20">
        <v>3</v>
      </c>
      <c r="D247" s="21">
        <f>INDEX('Payoff Plan'!$B$4:$B$11,$C247)</f>
      </c>
      <c r="E247" s="26">
        <f>J239</f>
      </c>
      <c r="F247" s="26">
        <f>ROUND(E247*INDEX('Payoff Plan'!$D$4:$D$11,$C247)/12,2)</f>
      </c>
      <c r="G247" s="26">
        <f>MIN(INDEX('Payoff Plan'!$E$4:$E$11,$C247),E247+F247)</f>
      </c>
      <c r="H247" s="26">
        <f>H246-I246</f>
      </c>
      <c r="I247" s="26">
        <f>MAX(0,ROUND(MIN(E247+F247-G247,H247),2))</f>
      </c>
      <c r="J247" s="26">
        <f>ROUND(E247+F247-G247-I247,2)</f>
      </c>
    </row>
    <row r="248" spans="1:10" x14ac:dyDescent="0.25">
      <c r="A248" s="20">
        <v>31</v>
      </c>
      <c r="B248" s="25">
        <f>DATE(YEAR(Debts!$B$5),MONTH(Debts!$B$5)+$A248-1,1)</f>
      </c>
      <c r="C248" s="20">
        <v>4</v>
      </c>
      <c r="D248" s="21">
        <f>INDEX('Payoff Plan'!$B$4:$B$11,$C248)</f>
      </c>
      <c r="E248" s="26">
        <f>J240</f>
      </c>
      <c r="F248" s="26">
        <f>ROUND(E248*INDEX('Payoff Plan'!$D$4:$D$11,$C248)/12,2)</f>
      </c>
      <c r="G248" s="26">
        <f>MIN(INDEX('Payoff Plan'!$E$4:$E$11,$C248),E248+F248)</f>
      </c>
      <c r="H248" s="26">
        <f>H247-I247</f>
      </c>
      <c r="I248" s="26">
        <f>MAX(0,ROUND(MIN(E248+F248-G248,H248),2))</f>
      </c>
      <c r="J248" s="26">
        <f>ROUND(E248+F248-G248-I248,2)</f>
      </c>
    </row>
    <row r="249" spans="1:10" x14ac:dyDescent="0.25">
      <c r="A249" s="20">
        <v>31</v>
      </c>
      <c r="B249" s="25">
        <f>DATE(YEAR(Debts!$B$5),MONTH(Debts!$B$5)+$A249-1,1)</f>
      </c>
      <c r="C249" s="20">
        <v>5</v>
      </c>
      <c r="D249" s="21">
        <f>INDEX('Payoff Plan'!$B$4:$B$11,$C249)</f>
      </c>
      <c r="E249" s="26">
        <f>J241</f>
      </c>
      <c r="F249" s="26">
        <f>ROUND(E249*INDEX('Payoff Plan'!$D$4:$D$11,$C249)/12,2)</f>
      </c>
      <c r="G249" s="26">
        <f>MIN(INDEX('Payoff Plan'!$E$4:$E$11,$C249),E249+F249)</f>
      </c>
      <c r="H249" s="26">
        <f>H248-I248</f>
      </c>
      <c r="I249" s="26">
        <f>MAX(0,ROUND(MIN(E249+F249-G249,H249),2))</f>
      </c>
      <c r="J249" s="26">
        <f>ROUND(E249+F249-G249-I249,2)</f>
      </c>
    </row>
    <row r="250" spans="1:10" x14ac:dyDescent="0.25">
      <c r="A250" s="20">
        <v>31</v>
      </c>
      <c r="B250" s="25">
        <f>DATE(YEAR(Debts!$B$5),MONTH(Debts!$B$5)+$A250-1,1)</f>
      </c>
      <c r="C250" s="20">
        <v>6</v>
      </c>
      <c r="D250" s="21">
        <f>INDEX('Payoff Plan'!$B$4:$B$11,$C250)</f>
      </c>
      <c r="E250" s="26">
        <f>J242</f>
      </c>
      <c r="F250" s="26">
        <f>ROUND(E250*INDEX('Payoff Plan'!$D$4:$D$11,$C250)/12,2)</f>
      </c>
      <c r="G250" s="26">
        <f>MIN(INDEX('Payoff Plan'!$E$4:$E$11,$C250),E250+F250)</f>
      </c>
      <c r="H250" s="26">
        <f>H249-I249</f>
      </c>
      <c r="I250" s="26">
        <f>MAX(0,ROUND(MIN(E250+F250-G250,H250),2))</f>
      </c>
      <c r="J250" s="26">
        <f>ROUND(E250+F250-G250-I250,2)</f>
      </c>
    </row>
    <row r="251" spans="1:10" x14ac:dyDescent="0.25">
      <c r="A251" s="20">
        <v>31</v>
      </c>
      <c r="B251" s="25">
        <f>DATE(YEAR(Debts!$B$5),MONTH(Debts!$B$5)+$A251-1,1)</f>
      </c>
      <c r="C251" s="20">
        <v>7</v>
      </c>
      <c r="D251" s="21">
        <f>INDEX('Payoff Plan'!$B$4:$B$11,$C251)</f>
      </c>
      <c r="E251" s="26">
        <f>J243</f>
      </c>
      <c r="F251" s="26">
        <f>ROUND(E251*INDEX('Payoff Plan'!$D$4:$D$11,$C251)/12,2)</f>
      </c>
      <c r="G251" s="26">
        <f>MIN(INDEX('Payoff Plan'!$E$4:$E$11,$C251),E251+F251)</f>
      </c>
      <c r="H251" s="26">
        <f>H250-I250</f>
      </c>
      <c r="I251" s="26">
        <f>MAX(0,ROUND(MIN(E251+F251-G251,H251),2))</f>
      </c>
      <c r="J251" s="26">
        <f>ROUND(E251+F251-G251-I251,2)</f>
      </c>
    </row>
    <row r="252" spans="1:10" x14ac:dyDescent="0.25">
      <c r="A252" s="20">
        <v>31</v>
      </c>
      <c r="B252" s="25">
        <f>DATE(YEAR(Debts!$B$5),MONTH(Debts!$B$5)+$A252-1,1)</f>
      </c>
      <c r="C252" s="20">
        <v>8</v>
      </c>
      <c r="D252" s="21">
        <f>INDEX('Payoff Plan'!$B$4:$B$11,$C252)</f>
      </c>
      <c r="E252" s="26">
        <f>J244</f>
      </c>
      <c r="F252" s="26">
        <f>ROUND(E252*INDEX('Payoff Plan'!$D$4:$D$11,$C252)/12,2)</f>
      </c>
      <c r="G252" s="26">
        <f>MIN(INDEX('Payoff Plan'!$E$4:$E$11,$C252),E252+F252)</f>
      </c>
      <c r="H252" s="26">
        <f>H251-I251</f>
      </c>
      <c r="I252" s="26">
        <f>MAX(0,ROUND(MIN(E252+F252-G252,H252),2))</f>
      </c>
      <c r="J252" s="26">
        <f>ROUND(E252+F252-G252-I252,2)</f>
      </c>
    </row>
    <row r="253" spans="1:10" x14ac:dyDescent="0.25">
      <c r="A253" s="20">
        <v>32</v>
      </c>
      <c r="B253" s="25">
        <f>DATE(YEAR(Debts!$B$5),MONTH(Debts!$B$5)+$A253-1,1)</f>
      </c>
      <c r="C253" s="20">
        <v>1</v>
      </c>
      <c r="D253" s="21">
        <f>INDEX('Payoff Plan'!$B$4:$B$11,$C253)</f>
      </c>
      <c r="E253" s="26">
        <f>J245</f>
      </c>
      <c r="F253" s="26">
        <f>ROUND(E253*INDEX('Payoff Plan'!$D$4:$D$11,$C253)/12,2)</f>
      </c>
      <c r="G253" s="26">
        <f>MIN(INDEX('Payoff Plan'!$E$4:$E$11,$C253),E253+F253)</f>
      </c>
      <c r="H253" s="26">
        <f>Debts!$B$6-SUM(G253:G260)</f>
      </c>
      <c r="I253" s="26">
        <f>MAX(0,ROUND(MIN(E253+F253-G253,H253),2))</f>
      </c>
      <c r="J253" s="26">
        <f>ROUND(E253+F253-G253-I253,2)</f>
      </c>
    </row>
    <row r="254" spans="1:10" x14ac:dyDescent="0.25">
      <c r="A254" s="20">
        <v>32</v>
      </c>
      <c r="B254" s="25">
        <f>DATE(YEAR(Debts!$B$5),MONTH(Debts!$B$5)+$A254-1,1)</f>
      </c>
      <c r="C254" s="20">
        <v>2</v>
      </c>
      <c r="D254" s="21">
        <f>INDEX('Payoff Plan'!$B$4:$B$11,$C254)</f>
      </c>
      <c r="E254" s="26">
        <f>J246</f>
      </c>
      <c r="F254" s="26">
        <f>ROUND(E254*INDEX('Payoff Plan'!$D$4:$D$11,$C254)/12,2)</f>
      </c>
      <c r="G254" s="26">
        <f>MIN(INDEX('Payoff Plan'!$E$4:$E$11,$C254),E254+F254)</f>
      </c>
      <c r="H254" s="26">
        <f>H253-I253</f>
      </c>
      <c r="I254" s="26">
        <f>MAX(0,ROUND(MIN(E254+F254-G254,H254),2))</f>
      </c>
      <c r="J254" s="26">
        <f>ROUND(E254+F254-G254-I254,2)</f>
      </c>
    </row>
    <row r="255" spans="1:10" x14ac:dyDescent="0.25">
      <c r="A255" s="20">
        <v>32</v>
      </c>
      <c r="B255" s="25">
        <f>DATE(YEAR(Debts!$B$5),MONTH(Debts!$B$5)+$A255-1,1)</f>
      </c>
      <c r="C255" s="20">
        <v>3</v>
      </c>
      <c r="D255" s="21">
        <f>INDEX('Payoff Plan'!$B$4:$B$11,$C255)</f>
      </c>
      <c r="E255" s="26">
        <f>J247</f>
      </c>
      <c r="F255" s="26">
        <f>ROUND(E255*INDEX('Payoff Plan'!$D$4:$D$11,$C255)/12,2)</f>
      </c>
      <c r="G255" s="26">
        <f>MIN(INDEX('Payoff Plan'!$E$4:$E$11,$C255),E255+F255)</f>
      </c>
      <c r="H255" s="26">
        <f>H254-I254</f>
      </c>
      <c r="I255" s="26">
        <f>MAX(0,ROUND(MIN(E255+F255-G255,H255),2))</f>
      </c>
      <c r="J255" s="26">
        <f>ROUND(E255+F255-G255-I255,2)</f>
      </c>
    </row>
    <row r="256" spans="1:10" x14ac:dyDescent="0.25">
      <c r="A256" s="20">
        <v>32</v>
      </c>
      <c r="B256" s="25">
        <f>DATE(YEAR(Debts!$B$5),MONTH(Debts!$B$5)+$A256-1,1)</f>
      </c>
      <c r="C256" s="20">
        <v>4</v>
      </c>
      <c r="D256" s="21">
        <f>INDEX('Payoff Plan'!$B$4:$B$11,$C256)</f>
      </c>
      <c r="E256" s="26">
        <f>J248</f>
      </c>
      <c r="F256" s="26">
        <f>ROUND(E256*INDEX('Payoff Plan'!$D$4:$D$11,$C256)/12,2)</f>
      </c>
      <c r="G256" s="26">
        <f>MIN(INDEX('Payoff Plan'!$E$4:$E$11,$C256),E256+F256)</f>
      </c>
      <c r="H256" s="26">
        <f>H255-I255</f>
      </c>
      <c r="I256" s="26">
        <f>MAX(0,ROUND(MIN(E256+F256-G256,H256),2))</f>
      </c>
      <c r="J256" s="26">
        <f>ROUND(E256+F256-G256-I256,2)</f>
      </c>
    </row>
    <row r="257" spans="1:10" x14ac:dyDescent="0.25">
      <c r="A257" s="20">
        <v>32</v>
      </c>
      <c r="B257" s="25">
        <f>DATE(YEAR(Debts!$B$5),MONTH(Debts!$B$5)+$A257-1,1)</f>
      </c>
      <c r="C257" s="20">
        <v>5</v>
      </c>
      <c r="D257" s="21">
        <f>INDEX('Payoff Plan'!$B$4:$B$11,$C257)</f>
      </c>
      <c r="E257" s="26">
        <f>J249</f>
      </c>
      <c r="F257" s="26">
        <f>ROUND(E257*INDEX('Payoff Plan'!$D$4:$D$11,$C257)/12,2)</f>
      </c>
      <c r="G257" s="26">
        <f>MIN(INDEX('Payoff Plan'!$E$4:$E$11,$C257),E257+F257)</f>
      </c>
      <c r="H257" s="26">
        <f>H256-I256</f>
      </c>
      <c r="I257" s="26">
        <f>MAX(0,ROUND(MIN(E257+F257-G257,H257),2))</f>
      </c>
      <c r="J257" s="26">
        <f>ROUND(E257+F257-G257-I257,2)</f>
      </c>
    </row>
    <row r="258" spans="1:10" x14ac:dyDescent="0.25">
      <c r="A258" s="20">
        <v>32</v>
      </c>
      <c r="B258" s="25">
        <f>DATE(YEAR(Debts!$B$5),MONTH(Debts!$B$5)+$A258-1,1)</f>
      </c>
      <c r="C258" s="20">
        <v>6</v>
      </c>
      <c r="D258" s="21">
        <f>INDEX('Payoff Plan'!$B$4:$B$11,$C258)</f>
      </c>
      <c r="E258" s="26">
        <f>J250</f>
      </c>
      <c r="F258" s="26">
        <f>ROUND(E258*INDEX('Payoff Plan'!$D$4:$D$11,$C258)/12,2)</f>
      </c>
      <c r="G258" s="26">
        <f>MIN(INDEX('Payoff Plan'!$E$4:$E$11,$C258),E258+F258)</f>
      </c>
      <c r="H258" s="26">
        <f>H257-I257</f>
      </c>
      <c r="I258" s="26">
        <f>MAX(0,ROUND(MIN(E258+F258-G258,H258),2))</f>
      </c>
      <c r="J258" s="26">
        <f>ROUND(E258+F258-G258-I258,2)</f>
      </c>
    </row>
    <row r="259" spans="1:10" x14ac:dyDescent="0.25">
      <c r="A259" s="20">
        <v>32</v>
      </c>
      <c r="B259" s="25">
        <f>DATE(YEAR(Debts!$B$5),MONTH(Debts!$B$5)+$A259-1,1)</f>
      </c>
      <c r="C259" s="20">
        <v>7</v>
      </c>
      <c r="D259" s="21">
        <f>INDEX('Payoff Plan'!$B$4:$B$11,$C259)</f>
      </c>
      <c r="E259" s="26">
        <f>J251</f>
      </c>
      <c r="F259" s="26">
        <f>ROUND(E259*INDEX('Payoff Plan'!$D$4:$D$11,$C259)/12,2)</f>
      </c>
      <c r="G259" s="26">
        <f>MIN(INDEX('Payoff Plan'!$E$4:$E$11,$C259),E259+F259)</f>
      </c>
      <c r="H259" s="26">
        <f>H258-I258</f>
      </c>
      <c r="I259" s="26">
        <f>MAX(0,ROUND(MIN(E259+F259-G259,H259),2))</f>
      </c>
      <c r="J259" s="26">
        <f>ROUND(E259+F259-G259-I259,2)</f>
      </c>
    </row>
    <row r="260" spans="1:10" x14ac:dyDescent="0.25">
      <c r="A260" s="20">
        <v>32</v>
      </c>
      <c r="B260" s="25">
        <f>DATE(YEAR(Debts!$B$5),MONTH(Debts!$B$5)+$A260-1,1)</f>
      </c>
      <c r="C260" s="20">
        <v>8</v>
      </c>
      <c r="D260" s="21">
        <f>INDEX('Payoff Plan'!$B$4:$B$11,$C260)</f>
      </c>
      <c r="E260" s="26">
        <f>J252</f>
      </c>
      <c r="F260" s="26">
        <f>ROUND(E260*INDEX('Payoff Plan'!$D$4:$D$11,$C260)/12,2)</f>
      </c>
      <c r="G260" s="26">
        <f>MIN(INDEX('Payoff Plan'!$E$4:$E$11,$C260),E260+F260)</f>
      </c>
      <c r="H260" s="26">
        <f>H259-I259</f>
      </c>
      <c r="I260" s="26">
        <f>MAX(0,ROUND(MIN(E260+F260-G260,H260),2))</f>
      </c>
      <c r="J260" s="26">
        <f>ROUND(E260+F260-G260-I260,2)</f>
      </c>
    </row>
    <row r="261" spans="1:10" x14ac:dyDescent="0.25">
      <c r="A261" s="20">
        <v>33</v>
      </c>
      <c r="B261" s="25">
        <f>DATE(YEAR(Debts!$B$5),MONTH(Debts!$B$5)+$A261-1,1)</f>
      </c>
      <c r="C261" s="20">
        <v>1</v>
      </c>
      <c r="D261" s="21">
        <f>INDEX('Payoff Plan'!$B$4:$B$11,$C261)</f>
      </c>
      <c r="E261" s="26">
        <f>J253</f>
      </c>
      <c r="F261" s="26">
        <f>ROUND(E261*INDEX('Payoff Plan'!$D$4:$D$11,$C261)/12,2)</f>
      </c>
      <c r="G261" s="26">
        <f>MIN(INDEX('Payoff Plan'!$E$4:$E$11,$C261),E261+F261)</f>
      </c>
      <c r="H261" s="26">
        <f>Debts!$B$6-SUM(G261:G268)</f>
      </c>
      <c r="I261" s="26">
        <f>MAX(0,ROUND(MIN(E261+F261-G261,H261),2))</f>
      </c>
      <c r="J261" s="26">
        <f>ROUND(E261+F261-G261-I261,2)</f>
      </c>
    </row>
    <row r="262" spans="1:10" x14ac:dyDescent="0.25">
      <c r="A262" s="20">
        <v>33</v>
      </c>
      <c r="B262" s="25">
        <f>DATE(YEAR(Debts!$B$5),MONTH(Debts!$B$5)+$A262-1,1)</f>
      </c>
      <c r="C262" s="20">
        <v>2</v>
      </c>
      <c r="D262" s="21">
        <f>INDEX('Payoff Plan'!$B$4:$B$11,$C262)</f>
      </c>
      <c r="E262" s="26">
        <f>J254</f>
      </c>
      <c r="F262" s="26">
        <f>ROUND(E262*INDEX('Payoff Plan'!$D$4:$D$11,$C262)/12,2)</f>
      </c>
      <c r="G262" s="26">
        <f>MIN(INDEX('Payoff Plan'!$E$4:$E$11,$C262),E262+F262)</f>
      </c>
      <c r="H262" s="26">
        <f>H261-I261</f>
      </c>
      <c r="I262" s="26">
        <f>MAX(0,ROUND(MIN(E262+F262-G262,H262),2))</f>
      </c>
      <c r="J262" s="26">
        <f>ROUND(E262+F262-G262-I262,2)</f>
      </c>
    </row>
    <row r="263" spans="1:10" x14ac:dyDescent="0.25">
      <c r="A263" s="20">
        <v>33</v>
      </c>
      <c r="B263" s="25">
        <f>DATE(YEAR(Debts!$B$5),MONTH(Debts!$B$5)+$A263-1,1)</f>
      </c>
      <c r="C263" s="20">
        <v>3</v>
      </c>
      <c r="D263" s="21">
        <f>INDEX('Payoff Plan'!$B$4:$B$11,$C263)</f>
      </c>
      <c r="E263" s="26">
        <f>J255</f>
      </c>
      <c r="F263" s="26">
        <f>ROUND(E263*INDEX('Payoff Plan'!$D$4:$D$11,$C263)/12,2)</f>
      </c>
      <c r="G263" s="26">
        <f>MIN(INDEX('Payoff Plan'!$E$4:$E$11,$C263),E263+F263)</f>
      </c>
      <c r="H263" s="26">
        <f>H262-I262</f>
      </c>
      <c r="I263" s="26">
        <f>MAX(0,ROUND(MIN(E263+F263-G263,H263),2))</f>
      </c>
      <c r="J263" s="26">
        <f>ROUND(E263+F263-G263-I263,2)</f>
      </c>
    </row>
    <row r="264" spans="1:10" x14ac:dyDescent="0.25">
      <c r="A264" s="20">
        <v>33</v>
      </c>
      <c r="B264" s="25">
        <f>DATE(YEAR(Debts!$B$5),MONTH(Debts!$B$5)+$A264-1,1)</f>
      </c>
      <c r="C264" s="20">
        <v>4</v>
      </c>
      <c r="D264" s="21">
        <f>INDEX('Payoff Plan'!$B$4:$B$11,$C264)</f>
      </c>
      <c r="E264" s="26">
        <f>J256</f>
      </c>
      <c r="F264" s="26">
        <f>ROUND(E264*INDEX('Payoff Plan'!$D$4:$D$11,$C264)/12,2)</f>
      </c>
      <c r="G264" s="26">
        <f>MIN(INDEX('Payoff Plan'!$E$4:$E$11,$C264),E264+F264)</f>
      </c>
      <c r="H264" s="26">
        <f>H263-I263</f>
      </c>
      <c r="I264" s="26">
        <f>MAX(0,ROUND(MIN(E264+F264-G264,H264),2))</f>
      </c>
      <c r="J264" s="26">
        <f>ROUND(E264+F264-G264-I264,2)</f>
      </c>
    </row>
    <row r="265" spans="1:10" x14ac:dyDescent="0.25">
      <c r="A265" s="20">
        <v>33</v>
      </c>
      <c r="B265" s="25">
        <f>DATE(YEAR(Debts!$B$5),MONTH(Debts!$B$5)+$A265-1,1)</f>
      </c>
      <c r="C265" s="20">
        <v>5</v>
      </c>
      <c r="D265" s="21">
        <f>INDEX('Payoff Plan'!$B$4:$B$11,$C265)</f>
      </c>
      <c r="E265" s="26">
        <f>J257</f>
      </c>
      <c r="F265" s="26">
        <f>ROUND(E265*INDEX('Payoff Plan'!$D$4:$D$11,$C265)/12,2)</f>
      </c>
      <c r="G265" s="26">
        <f>MIN(INDEX('Payoff Plan'!$E$4:$E$11,$C265),E265+F265)</f>
      </c>
      <c r="H265" s="26">
        <f>H264-I264</f>
      </c>
      <c r="I265" s="26">
        <f>MAX(0,ROUND(MIN(E265+F265-G265,H265),2))</f>
      </c>
      <c r="J265" s="26">
        <f>ROUND(E265+F265-G265-I265,2)</f>
      </c>
    </row>
    <row r="266" spans="1:10" x14ac:dyDescent="0.25">
      <c r="A266" s="20">
        <v>33</v>
      </c>
      <c r="B266" s="25">
        <f>DATE(YEAR(Debts!$B$5),MONTH(Debts!$B$5)+$A266-1,1)</f>
      </c>
      <c r="C266" s="20">
        <v>6</v>
      </c>
      <c r="D266" s="21">
        <f>INDEX('Payoff Plan'!$B$4:$B$11,$C266)</f>
      </c>
      <c r="E266" s="26">
        <f>J258</f>
      </c>
      <c r="F266" s="26">
        <f>ROUND(E266*INDEX('Payoff Plan'!$D$4:$D$11,$C266)/12,2)</f>
      </c>
      <c r="G266" s="26">
        <f>MIN(INDEX('Payoff Plan'!$E$4:$E$11,$C266),E266+F266)</f>
      </c>
      <c r="H266" s="26">
        <f>H265-I265</f>
      </c>
      <c r="I266" s="26">
        <f>MAX(0,ROUND(MIN(E266+F266-G266,H266),2))</f>
      </c>
      <c r="J266" s="26">
        <f>ROUND(E266+F266-G266-I266,2)</f>
      </c>
    </row>
    <row r="267" spans="1:10" x14ac:dyDescent="0.25">
      <c r="A267" s="20">
        <v>33</v>
      </c>
      <c r="B267" s="25">
        <f>DATE(YEAR(Debts!$B$5),MONTH(Debts!$B$5)+$A267-1,1)</f>
      </c>
      <c r="C267" s="20">
        <v>7</v>
      </c>
      <c r="D267" s="21">
        <f>INDEX('Payoff Plan'!$B$4:$B$11,$C267)</f>
      </c>
      <c r="E267" s="26">
        <f>J259</f>
      </c>
      <c r="F267" s="26">
        <f>ROUND(E267*INDEX('Payoff Plan'!$D$4:$D$11,$C267)/12,2)</f>
      </c>
      <c r="G267" s="26">
        <f>MIN(INDEX('Payoff Plan'!$E$4:$E$11,$C267),E267+F267)</f>
      </c>
      <c r="H267" s="26">
        <f>H266-I266</f>
      </c>
      <c r="I267" s="26">
        <f>MAX(0,ROUND(MIN(E267+F267-G267,H267),2))</f>
      </c>
      <c r="J267" s="26">
        <f>ROUND(E267+F267-G267-I267,2)</f>
      </c>
    </row>
    <row r="268" spans="1:10" x14ac:dyDescent="0.25">
      <c r="A268" s="20">
        <v>33</v>
      </c>
      <c r="B268" s="25">
        <f>DATE(YEAR(Debts!$B$5),MONTH(Debts!$B$5)+$A268-1,1)</f>
      </c>
      <c r="C268" s="20">
        <v>8</v>
      </c>
      <c r="D268" s="21">
        <f>INDEX('Payoff Plan'!$B$4:$B$11,$C268)</f>
      </c>
      <c r="E268" s="26">
        <f>J260</f>
      </c>
      <c r="F268" s="26">
        <f>ROUND(E268*INDEX('Payoff Plan'!$D$4:$D$11,$C268)/12,2)</f>
      </c>
      <c r="G268" s="26">
        <f>MIN(INDEX('Payoff Plan'!$E$4:$E$11,$C268),E268+F268)</f>
      </c>
      <c r="H268" s="26">
        <f>H267-I267</f>
      </c>
      <c r="I268" s="26">
        <f>MAX(0,ROUND(MIN(E268+F268-G268,H268),2))</f>
      </c>
      <c r="J268" s="26">
        <f>ROUND(E268+F268-G268-I268,2)</f>
      </c>
    </row>
    <row r="269" spans="1:10" x14ac:dyDescent="0.25">
      <c r="A269" s="20">
        <v>34</v>
      </c>
      <c r="B269" s="25">
        <f>DATE(YEAR(Debts!$B$5),MONTH(Debts!$B$5)+$A269-1,1)</f>
      </c>
      <c r="C269" s="20">
        <v>1</v>
      </c>
      <c r="D269" s="21">
        <f>INDEX('Payoff Plan'!$B$4:$B$11,$C269)</f>
      </c>
      <c r="E269" s="26">
        <f>J261</f>
      </c>
      <c r="F269" s="26">
        <f>ROUND(E269*INDEX('Payoff Plan'!$D$4:$D$11,$C269)/12,2)</f>
      </c>
      <c r="G269" s="26">
        <f>MIN(INDEX('Payoff Plan'!$E$4:$E$11,$C269),E269+F269)</f>
      </c>
      <c r="H269" s="26">
        <f>Debts!$B$6-SUM(G269:G276)</f>
      </c>
      <c r="I269" s="26">
        <f>MAX(0,ROUND(MIN(E269+F269-G269,H269),2))</f>
      </c>
      <c r="J269" s="26">
        <f>ROUND(E269+F269-G269-I269,2)</f>
      </c>
    </row>
    <row r="270" spans="1:10" x14ac:dyDescent="0.25">
      <c r="A270" s="20">
        <v>34</v>
      </c>
      <c r="B270" s="25">
        <f>DATE(YEAR(Debts!$B$5),MONTH(Debts!$B$5)+$A270-1,1)</f>
      </c>
      <c r="C270" s="20">
        <v>2</v>
      </c>
      <c r="D270" s="21">
        <f>INDEX('Payoff Plan'!$B$4:$B$11,$C270)</f>
      </c>
      <c r="E270" s="26">
        <f>J262</f>
      </c>
      <c r="F270" s="26">
        <f>ROUND(E270*INDEX('Payoff Plan'!$D$4:$D$11,$C270)/12,2)</f>
      </c>
      <c r="G270" s="26">
        <f>MIN(INDEX('Payoff Plan'!$E$4:$E$11,$C270),E270+F270)</f>
      </c>
      <c r="H270" s="26">
        <f>H269-I269</f>
      </c>
      <c r="I270" s="26">
        <f>MAX(0,ROUND(MIN(E270+F270-G270,H270),2))</f>
      </c>
      <c r="J270" s="26">
        <f>ROUND(E270+F270-G270-I270,2)</f>
      </c>
    </row>
    <row r="271" spans="1:10" x14ac:dyDescent="0.25">
      <c r="A271" s="20">
        <v>34</v>
      </c>
      <c r="B271" s="25">
        <f>DATE(YEAR(Debts!$B$5),MONTH(Debts!$B$5)+$A271-1,1)</f>
      </c>
      <c r="C271" s="20">
        <v>3</v>
      </c>
      <c r="D271" s="21">
        <f>INDEX('Payoff Plan'!$B$4:$B$11,$C271)</f>
      </c>
      <c r="E271" s="26">
        <f>J263</f>
      </c>
      <c r="F271" s="26">
        <f>ROUND(E271*INDEX('Payoff Plan'!$D$4:$D$11,$C271)/12,2)</f>
      </c>
      <c r="G271" s="26">
        <f>MIN(INDEX('Payoff Plan'!$E$4:$E$11,$C271),E271+F271)</f>
      </c>
      <c r="H271" s="26">
        <f>H270-I270</f>
      </c>
      <c r="I271" s="26">
        <f>MAX(0,ROUND(MIN(E271+F271-G271,H271),2))</f>
      </c>
      <c r="J271" s="26">
        <f>ROUND(E271+F271-G271-I271,2)</f>
      </c>
    </row>
    <row r="272" spans="1:10" x14ac:dyDescent="0.25">
      <c r="A272" s="20">
        <v>34</v>
      </c>
      <c r="B272" s="25">
        <f>DATE(YEAR(Debts!$B$5),MONTH(Debts!$B$5)+$A272-1,1)</f>
      </c>
      <c r="C272" s="20">
        <v>4</v>
      </c>
      <c r="D272" s="21">
        <f>INDEX('Payoff Plan'!$B$4:$B$11,$C272)</f>
      </c>
      <c r="E272" s="26">
        <f>J264</f>
      </c>
      <c r="F272" s="26">
        <f>ROUND(E272*INDEX('Payoff Plan'!$D$4:$D$11,$C272)/12,2)</f>
      </c>
      <c r="G272" s="26">
        <f>MIN(INDEX('Payoff Plan'!$E$4:$E$11,$C272),E272+F272)</f>
      </c>
      <c r="H272" s="26">
        <f>H271-I271</f>
      </c>
      <c r="I272" s="26">
        <f>MAX(0,ROUND(MIN(E272+F272-G272,H272),2))</f>
      </c>
      <c r="J272" s="26">
        <f>ROUND(E272+F272-G272-I272,2)</f>
      </c>
    </row>
    <row r="273" spans="1:10" x14ac:dyDescent="0.25">
      <c r="A273" s="20">
        <v>34</v>
      </c>
      <c r="B273" s="25">
        <f>DATE(YEAR(Debts!$B$5),MONTH(Debts!$B$5)+$A273-1,1)</f>
      </c>
      <c r="C273" s="20">
        <v>5</v>
      </c>
      <c r="D273" s="21">
        <f>INDEX('Payoff Plan'!$B$4:$B$11,$C273)</f>
      </c>
      <c r="E273" s="26">
        <f>J265</f>
      </c>
      <c r="F273" s="26">
        <f>ROUND(E273*INDEX('Payoff Plan'!$D$4:$D$11,$C273)/12,2)</f>
      </c>
      <c r="G273" s="26">
        <f>MIN(INDEX('Payoff Plan'!$E$4:$E$11,$C273),E273+F273)</f>
      </c>
      <c r="H273" s="26">
        <f>H272-I272</f>
      </c>
      <c r="I273" s="26">
        <f>MAX(0,ROUND(MIN(E273+F273-G273,H273),2))</f>
      </c>
      <c r="J273" s="26">
        <f>ROUND(E273+F273-G273-I273,2)</f>
      </c>
    </row>
    <row r="274" spans="1:10" x14ac:dyDescent="0.25">
      <c r="A274" s="20">
        <v>34</v>
      </c>
      <c r="B274" s="25">
        <f>DATE(YEAR(Debts!$B$5),MONTH(Debts!$B$5)+$A274-1,1)</f>
      </c>
      <c r="C274" s="20">
        <v>6</v>
      </c>
      <c r="D274" s="21">
        <f>INDEX('Payoff Plan'!$B$4:$B$11,$C274)</f>
      </c>
      <c r="E274" s="26">
        <f>J266</f>
      </c>
      <c r="F274" s="26">
        <f>ROUND(E274*INDEX('Payoff Plan'!$D$4:$D$11,$C274)/12,2)</f>
      </c>
      <c r="G274" s="26">
        <f>MIN(INDEX('Payoff Plan'!$E$4:$E$11,$C274),E274+F274)</f>
      </c>
      <c r="H274" s="26">
        <f>H273-I273</f>
      </c>
      <c r="I274" s="26">
        <f>MAX(0,ROUND(MIN(E274+F274-G274,H274),2))</f>
      </c>
      <c r="J274" s="26">
        <f>ROUND(E274+F274-G274-I274,2)</f>
      </c>
    </row>
    <row r="275" spans="1:10" x14ac:dyDescent="0.25">
      <c r="A275" s="20">
        <v>34</v>
      </c>
      <c r="B275" s="25">
        <f>DATE(YEAR(Debts!$B$5),MONTH(Debts!$B$5)+$A275-1,1)</f>
      </c>
      <c r="C275" s="20">
        <v>7</v>
      </c>
      <c r="D275" s="21">
        <f>INDEX('Payoff Plan'!$B$4:$B$11,$C275)</f>
      </c>
      <c r="E275" s="26">
        <f>J267</f>
      </c>
      <c r="F275" s="26">
        <f>ROUND(E275*INDEX('Payoff Plan'!$D$4:$D$11,$C275)/12,2)</f>
      </c>
      <c r="G275" s="26">
        <f>MIN(INDEX('Payoff Plan'!$E$4:$E$11,$C275),E275+F275)</f>
      </c>
      <c r="H275" s="26">
        <f>H274-I274</f>
      </c>
      <c r="I275" s="26">
        <f>MAX(0,ROUND(MIN(E275+F275-G275,H275),2))</f>
      </c>
      <c r="J275" s="26">
        <f>ROUND(E275+F275-G275-I275,2)</f>
      </c>
    </row>
    <row r="276" spans="1:10" x14ac:dyDescent="0.25">
      <c r="A276" s="20">
        <v>34</v>
      </c>
      <c r="B276" s="25">
        <f>DATE(YEAR(Debts!$B$5),MONTH(Debts!$B$5)+$A276-1,1)</f>
      </c>
      <c r="C276" s="20">
        <v>8</v>
      </c>
      <c r="D276" s="21">
        <f>INDEX('Payoff Plan'!$B$4:$B$11,$C276)</f>
      </c>
      <c r="E276" s="26">
        <f>J268</f>
      </c>
      <c r="F276" s="26">
        <f>ROUND(E276*INDEX('Payoff Plan'!$D$4:$D$11,$C276)/12,2)</f>
      </c>
      <c r="G276" s="26">
        <f>MIN(INDEX('Payoff Plan'!$E$4:$E$11,$C276),E276+F276)</f>
      </c>
      <c r="H276" s="26">
        <f>H275-I275</f>
      </c>
      <c r="I276" s="26">
        <f>MAX(0,ROUND(MIN(E276+F276-G276,H276),2))</f>
      </c>
      <c r="J276" s="26">
        <f>ROUND(E276+F276-G276-I276,2)</f>
      </c>
    </row>
    <row r="277" spans="1:10" x14ac:dyDescent="0.25">
      <c r="A277" s="20">
        <v>35</v>
      </c>
      <c r="B277" s="25">
        <f>DATE(YEAR(Debts!$B$5),MONTH(Debts!$B$5)+$A277-1,1)</f>
      </c>
      <c r="C277" s="20">
        <v>1</v>
      </c>
      <c r="D277" s="21">
        <f>INDEX('Payoff Plan'!$B$4:$B$11,$C277)</f>
      </c>
      <c r="E277" s="26">
        <f>J269</f>
      </c>
      <c r="F277" s="26">
        <f>ROUND(E277*INDEX('Payoff Plan'!$D$4:$D$11,$C277)/12,2)</f>
      </c>
      <c r="G277" s="26">
        <f>MIN(INDEX('Payoff Plan'!$E$4:$E$11,$C277),E277+F277)</f>
      </c>
      <c r="H277" s="26">
        <f>Debts!$B$6-SUM(G277:G284)</f>
      </c>
      <c r="I277" s="26">
        <f>MAX(0,ROUND(MIN(E277+F277-G277,H277),2))</f>
      </c>
      <c r="J277" s="26">
        <f>ROUND(E277+F277-G277-I277,2)</f>
      </c>
    </row>
    <row r="278" spans="1:10" x14ac:dyDescent="0.25">
      <c r="A278" s="20">
        <v>35</v>
      </c>
      <c r="B278" s="25">
        <f>DATE(YEAR(Debts!$B$5),MONTH(Debts!$B$5)+$A278-1,1)</f>
      </c>
      <c r="C278" s="20">
        <v>2</v>
      </c>
      <c r="D278" s="21">
        <f>INDEX('Payoff Plan'!$B$4:$B$11,$C278)</f>
      </c>
      <c r="E278" s="26">
        <f>J270</f>
      </c>
      <c r="F278" s="26">
        <f>ROUND(E278*INDEX('Payoff Plan'!$D$4:$D$11,$C278)/12,2)</f>
      </c>
      <c r="G278" s="26">
        <f>MIN(INDEX('Payoff Plan'!$E$4:$E$11,$C278),E278+F278)</f>
      </c>
      <c r="H278" s="26">
        <f>H277-I277</f>
      </c>
      <c r="I278" s="26">
        <f>MAX(0,ROUND(MIN(E278+F278-G278,H278),2))</f>
      </c>
      <c r="J278" s="26">
        <f>ROUND(E278+F278-G278-I278,2)</f>
      </c>
    </row>
    <row r="279" spans="1:10" x14ac:dyDescent="0.25">
      <c r="A279" s="20">
        <v>35</v>
      </c>
      <c r="B279" s="25">
        <f>DATE(YEAR(Debts!$B$5),MONTH(Debts!$B$5)+$A279-1,1)</f>
      </c>
      <c r="C279" s="20">
        <v>3</v>
      </c>
      <c r="D279" s="21">
        <f>INDEX('Payoff Plan'!$B$4:$B$11,$C279)</f>
      </c>
      <c r="E279" s="26">
        <f>J271</f>
      </c>
      <c r="F279" s="26">
        <f>ROUND(E279*INDEX('Payoff Plan'!$D$4:$D$11,$C279)/12,2)</f>
      </c>
      <c r="G279" s="26">
        <f>MIN(INDEX('Payoff Plan'!$E$4:$E$11,$C279),E279+F279)</f>
      </c>
      <c r="H279" s="26">
        <f>H278-I278</f>
      </c>
      <c r="I279" s="26">
        <f>MAX(0,ROUND(MIN(E279+F279-G279,H279),2))</f>
      </c>
      <c r="J279" s="26">
        <f>ROUND(E279+F279-G279-I279,2)</f>
      </c>
    </row>
    <row r="280" spans="1:10" x14ac:dyDescent="0.25">
      <c r="A280" s="20">
        <v>35</v>
      </c>
      <c r="B280" s="25">
        <f>DATE(YEAR(Debts!$B$5),MONTH(Debts!$B$5)+$A280-1,1)</f>
      </c>
      <c r="C280" s="20">
        <v>4</v>
      </c>
      <c r="D280" s="21">
        <f>INDEX('Payoff Plan'!$B$4:$B$11,$C280)</f>
      </c>
      <c r="E280" s="26">
        <f>J272</f>
      </c>
      <c r="F280" s="26">
        <f>ROUND(E280*INDEX('Payoff Plan'!$D$4:$D$11,$C280)/12,2)</f>
      </c>
      <c r="G280" s="26">
        <f>MIN(INDEX('Payoff Plan'!$E$4:$E$11,$C280),E280+F280)</f>
      </c>
      <c r="H280" s="26">
        <f>H279-I279</f>
      </c>
      <c r="I280" s="26">
        <f>MAX(0,ROUND(MIN(E280+F280-G280,H280),2))</f>
      </c>
      <c r="J280" s="26">
        <f>ROUND(E280+F280-G280-I280,2)</f>
      </c>
    </row>
    <row r="281" spans="1:10" x14ac:dyDescent="0.25">
      <c r="A281" s="20">
        <v>35</v>
      </c>
      <c r="B281" s="25">
        <f>DATE(YEAR(Debts!$B$5),MONTH(Debts!$B$5)+$A281-1,1)</f>
      </c>
      <c r="C281" s="20">
        <v>5</v>
      </c>
      <c r="D281" s="21">
        <f>INDEX('Payoff Plan'!$B$4:$B$11,$C281)</f>
      </c>
      <c r="E281" s="26">
        <f>J273</f>
      </c>
      <c r="F281" s="26">
        <f>ROUND(E281*INDEX('Payoff Plan'!$D$4:$D$11,$C281)/12,2)</f>
      </c>
      <c r="G281" s="26">
        <f>MIN(INDEX('Payoff Plan'!$E$4:$E$11,$C281),E281+F281)</f>
      </c>
      <c r="H281" s="26">
        <f>H280-I280</f>
      </c>
      <c r="I281" s="26">
        <f>MAX(0,ROUND(MIN(E281+F281-G281,H281),2))</f>
      </c>
      <c r="J281" s="26">
        <f>ROUND(E281+F281-G281-I281,2)</f>
      </c>
    </row>
    <row r="282" spans="1:10" x14ac:dyDescent="0.25">
      <c r="A282" s="20">
        <v>35</v>
      </c>
      <c r="B282" s="25">
        <f>DATE(YEAR(Debts!$B$5),MONTH(Debts!$B$5)+$A282-1,1)</f>
      </c>
      <c r="C282" s="20">
        <v>6</v>
      </c>
      <c r="D282" s="21">
        <f>INDEX('Payoff Plan'!$B$4:$B$11,$C282)</f>
      </c>
      <c r="E282" s="26">
        <f>J274</f>
      </c>
      <c r="F282" s="26">
        <f>ROUND(E282*INDEX('Payoff Plan'!$D$4:$D$11,$C282)/12,2)</f>
      </c>
      <c r="G282" s="26">
        <f>MIN(INDEX('Payoff Plan'!$E$4:$E$11,$C282),E282+F282)</f>
      </c>
      <c r="H282" s="26">
        <f>H281-I281</f>
      </c>
      <c r="I282" s="26">
        <f>MAX(0,ROUND(MIN(E282+F282-G282,H282),2))</f>
      </c>
      <c r="J282" s="26">
        <f>ROUND(E282+F282-G282-I282,2)</f>
      </c>
    </row>
    <row r="283" spans="1:10" x14ac:dyDescent="0.25">
      <c r="A283" s="20">
        <v>35</v>
      </c>
      <c r="B283" s="25">
        <f>DATE(YEAR(Debts!$B$5),MONTH(Debts!$B$5)+$A283-1,1)</f>
      </c>
      <c r="C283" s="20">
        <v>7</v>
      </c>
      <c r="D283" s="21">
        <f>INDEX('Payoff Plan'!$B$4:$B$11,$C283)</f>
      </c>
      <c r="E283" s="26">
        <f>J275</f>
      </c>
      <c r="F283" s="26">
        <f>ROUND(E283*INDEX('Payoff Plan'!$D$4:$D$11,$C283)/12,2)</f>
      </c>
      <c r="G283" s="26">
        <f>MIN(INDEX('Payoff Plan'!$E$4:$E$11,$C283),E283+F283)</f>
      </c>
      <c r="H283" s="26">
        <f>H282-I282</f>
      </c>
      <c r="I283" s="26">
        <f>MAX(0,ROUND(MIN(E283+F283-G283,H283),2))</f>
      </c>
      <c r="J283" s="26">
        <f>ROUND(E283+F283-G283-I283,2)</f>
      </c>
    </row>
    <row r="284" spans="1:10" x14ac:dyDescent="0.25">
      <c r="A284" s="20">
        <v>35</v>
      </c>
      <c r="B284" s="25">
        <f>DATE(YEAR(Debts!$B$5),MONTH(Debts!$B$5)+$A284-1,1)</f>
      </c>
      <c r="C284" s="20">
        <v>8</v>
      </c>
      <c r="D284" s="21">
        <f>INDEX('Payoff Plan'!$B$4:$B$11,$C284)</f>
      </c>
      <c r="E284" s="26">
        <f>J276</f>
      </c>
      <c r="F284" s="26">
        <f>ROUND(E284*INDEX('Payoff Plan'!$D$4:$D$11,$C284)/12,2)</f>
      </c>
      <c r="G284" s="26">
        <f>MIN(INDEX('Payoff Plan'!$E$4:$E$11,$C284),E284+F284)</f>
      </c>
      <c r="H284" s="26">
        <f>H283-I283</f>
      </c>
      <c r="I284" s="26">
        <f>MAX(0,ROUND(MIN(E284+F284-G284,H284),2))</f>
      </c>
      <c r="J284" s="26">
        <f>ROUND(E284+F284-G284-I284,2)</f>
      </c>
    </row>
    <row r="285" spans="1:10" x14ac:dyDescent="0.25">
      <c r="A285" s="20">
        <v>36</v>
      </c>
      <c r="B285" s="25">
        <f>DATE(YEAR(Debts!$B$5),MONTH(Debts!$B$5)+$A285-1,1)</f>
      </c>
      <c r="C285" s="20">
        <v>1</v>
      </c>
      <c r="D285" s="21">
        <f>INDEX('Payoff Plan'!$B$4:$B$11,$C285)</f>
      </c>
      <c r="E285" s="26">
        <f>J277</f>
      </c>
      <c r="F285" s="26">
        <f>ROUND(E285*INDEX('Payoff Plan'!$D$4:$D$11,$C285)/12,2)</f>
      </c>
      <c r="G285" s="26">
        <f>MIN(INDEX('Payoff Plan'!$E$4:$E$11,$C285),E285+F285)</f>
      </c>
      <c r="H285" s="26">
        <f>Debts!$B$6-SUM(G285:G292)</f>
      </c>
      <c r="I285" s="26">
        <f>MAX(0,ROUND(MIN(E285+F285-G285,H285),2))</f>
      </c>
      <c r="J285" s="26">
        <f>ROUND(E285+F285-G285-I285,2)</f>
      </c>
    </row>
    <row r="286" spans="1:10" x14ac:dyDescent="0.25">
      <c r="A286" s="20">
        <v>36</v>
      </c>
      <c r="B286" s="25">
        <f>DATE(YEAR(Debts!$B$5),MONTH(Debts!$B$5)+$A286-1,1)</f>
      </c>
      <c r="C286" s="20">
        <v>2</v>
      </c>
      <c r="D286" s="21">
        <f>INDEX('Payoff Plan'!$B$4:$B$11,$C286)</f>
      </c>
      <c r="E286" s="26">
        <f>J278</f>
      </c>
      <c r="F286" s="26">
        <f>ROUND(E286*INDEX('Payoff Plan'!$D$4:$D$11,$C286)/12,2)</f>
      </c>
      <c r="G286" s="26">
        <f>MIN(INDEX('Payoff Plan'!$E$4:$E$11,$C286),E286+F286)</f>
      </c>
      <c r="H286" s="26">
        <f>H285-I285</f>
      </c>
      <c r="I286" s="26">
        <f>MAX(0,ROUND(MIN(E286+F286-G286,H286),2))</f>
      </c>
      <c r="J286" s="26">
        <f>ROUND(E286+F286-G286-I286,2)</f>
      </c>
    </row>
    <row r="287" spans="1:10" x14ac:dyDescent="0.25">
      <c r="A287" s="20">
        <v>36</v>
      </c>
      <c r="B287" s="25">
        <f>DATE(YEAR(Debts!$B$5),MONTH(Debts!$B$5)+$A287-1,1)</f>
      </c>
      <c r="C287" s="20">
        <v>3</v>
      </c>
      <c r="D287" s="21">
        <f>INDEX('Payoff Plan'!$B$4:$B$11,$C287)</f>
      </c>
      <c r="E287" s="26">
        <f>J279</f>
      </c>
      <c r="F287" s="26">
        <f>ROUND(E287*INDEX('Payoff Plan'!$D$4:$D$11,$C287)/12,2)</f>
      </c>
      <c r="G287" s="26">
        <f>MIN(INDEX('Payoff Plan'!$E$4:$E$11,$C287),E287+F287)</f>
      </c>
      <c r="H287" s="26">
        <f>H286-I286</f>
      </c>
      <c r="I287" s="26">
        <f>MAX(0,ROUND(MIN(E287+F287-G287,H287),2))</f>
      </c>
      <c r="J287" s="26">
        <f>ROUND(E287+F287-G287-I287,2)</f>
      </c>
    </row>
    <row r="288" spans="1:10" x14ac:dyDescent="0.25">
      <c r="A288" s="20">
        <v>36</v>
      </c>
      <c r="B288" s="25">
        <f>DATE(YEAR(Debts!$B$5),MONTH(Debts!$B$5)+$A288-1,1)</f>
      </c>
      <c r="C288" s="20">
        <v>4</v>
      </c>
      <c r="D288" s="21">
        <f>INDEX('Payoff Plan'!$B$4:$B$11,$C288)</f>
      </c>
      <c r="E288" s="26">
        <f>J280</f>
      </c>
      <c r="F288" s="26">
        <f>ROUND(E288*INDEX('Payoff Plan'!$D$4:$D$11,$C288)/12,2)</f>
      </c>
      <c r="G288" s="26">
        <f>MIN(INDEX('Payoff Plan'!$E$4:$E$11,$C288),E288+F288)</f>
      </c>
      <c r="H288" s="26">
        <f>H287-I287</f>
      </c>
      <c r="I288" s="26">
        <f>MAX(0,ROUND(MIN(E288+F288-G288,H288),2))</f>
      </c>
      <c r="J288" s="26">
        <f>ROUND(E288+F288-G288-I288,2)</f>
      </c>
    </row>
    <row r="289" spans="1:10" x14ac:dyDescent="0.25">
      <c r="A289" s="20">
        <v>36</v>
      </c>
      <c r="B289" s="25">
        <f>DATE(YEAR(Debts!$B$5),MONTH(Debts!$B$5)+$A289-1,1)</f>
      </c>
      <c r="C289" s="20">
        <v>5</v>
      </c>
      <c r="D289" s="21">
        <f>INDEX('Payoff Plan'!$B$4:$B$11,$C289)</f>
      </c>
      <c r="E289" s="26">
        <f>J281</f>
      </c>
      <c r="F289" s="26">
        <f>ROUND(E289*INDEX('Payoff Plan'!$D$4:$D$11,$C289)/12,2)</f>
      </c>
      <c r="G289" s="26">
        <f>MIN(INDEX('Payoff Plan'!$E$4:$E$11,$C289),E289+F289)</f>
      </c>
      <c r="H289" s="26">
        <f>H288-I288</f>
      </c>
      <c r="I289" s="26">
        <f>MAX(0,ROUND(MIN(E289+F289-G289,H289),2))</f>
      </c>
      <c r="J289" s="26">
        <f>ROUND(E289+F289-G289-I289,2)</f>
      </c>
    </row>
    <row r="290" spans="1:10" x14ac:dyDescent="0.25">
      <c r="A290" s="20">
        <v>36</v>
      </c>
      <c r="B290" s="25">
        <f>DATE(YEAR(Debts!$B$5),MONTH(Debts!$B$5)+$A290-1,1)</f>
      </c>
      <c r="C290" s="20">
        <v>6</v>
      </c>
      <c r="D290" s="21">
        <f>INDEX('Payoff Plan'!$B$4:$B$11,$C290)</f>
      </c>
      <c r="E290" s="26">
        <f>J282</f>
      </c>
      <c r="F290" s="26">
        <f>ROUND(E290*INDEX('Payoff Plan'!$D$4:$D$11,$C290)/12,2)</f>
      </c>
      <c r="G290" s="26">
        <f>MIN(INDEX('Payoff Plan'!$E$4:$E$11,$C290),E290+F290)</f>
      </c>
      <c r="H290" s="26">
        <f>H289-I289</f>
      </c>
      <c r="I290" s="26">
        <f>MAX(0,ROUND(MIN(E290+F290-G290,H290),2))</f>
      </c>
      <c r="J290" s="26">
        <f>ROUND(E290+F290-G290-I290,2)</f>
      </c>
    </row>
    <row r="291" spans="1:10" x14ac:dyDescent="0.25">
      <c r="A291" s="20">
        <v>36</v>
      </c>
      <c r="B291" s="25">
        <f>DATE(YEAR(Debts!$B$5),MONTH(Debts!$B$5)+$A291-1,1)</f>
      </c>
      <c r="C291" s="20">
        <v>7</v>
      </c>
      <c r="D291" s="21">
        <f>INDEX('Payoff Plan'!$B$4:$B$11,$C291)</f>
      </c>
      <c r="E291" s="26">
        <f>J283</f>
      </c>
      <c r="F291" s="26">
        <f>ROUND(E291*INDEX('Payoff Plan'!$D$4:$D$11,$C291)/12,2)</f>
      </c>
      <c r="G291" s="26">
        <f>MIN(INDEX('Payoff Plan'!$E$4:$E$11,$C291),E291+F291)</f>
      </c>
      <c r="H291" s="26">
        <f>H290-I290</f>
      </c>
      <c r="I291" s="26">
        <f>MAX(0,ROUND(MIN(E291+F291-G291,H291),2))</f>
      </c>
      <c r="J291" s="26">
        <f>ROUND(E291+F291-G291-I291,2)</f>
      </c>
    </row>
    <row r="292" spans="1:10" x14ac:dyDescent="0.25">
      <c r="A292" s="20">
        <v>36</v>
      </c>
      <c r="B292" s="25">
        <f>DATE(YEAR(Debts!$B$5),MONTH(Debts!$B$5)+$A292-1,1)</f>
      </c>
      <c r="C292" s="20">
        <v>8</v>
      </c>
      <c r="D292" s="21">
        <f>INDEX('Payoff Plan'!$B$4:$B$11,$C292)</f>
      </c>
      <c r="E292" s="26">
        <f>J284</f>
      </c>
      <c r="F292" s="26">
        <f>ROUND(E292*INDEX('Payoff Plan'!$D$4:$D$11,$C292)/12,2)</f>
      </c>
      <c r="G292" s="26">
        <f>MIN(INDEX('Payoff Plan'!$E$4:$E$11,$C292),E292+F292)</f>
      </c>
      <c r="H292" s="26">
        <f>H291-I291</f>
      </c>
      <c r="I292" s="26">
        <f>MAX(0,ROUND(MIN(E292+F292-G292,H292),2))</f>
      </c>
      <c r="J292" s="26">
        <f>ROUND(E292+F292-G292-I292,2)</f>
      </c>
    </row>
    <row r="293" spans="1:10" x14ac:dyDescent="0.25">
      <c r="A293" s="20">
        <v>37</v>
      </c>
      <c r="B293" s="25">
        <f>DATE(YEAR(Debts!$B$5),MONTH(Debts!$B$5)+$A293-1,1)</f>
      </c>
      <c r="C293" s="20">
        <v>1</v>
      </c>
      <c r="D293" s="21">
        <f>INDEX('Payoff Plan'!$B$4:$B$11,$C293)</f>
      </c>
      <c r="E293" s="26">
        <f>J285</f>
      </c>
      <c r="F293" s="26">
        <f>ROUND(E293*INDEX('Payoff Plan'!$D$4:$D$11,$C293)/12,2)</f>
      </c>
      <c r="G293" s="26">
        <f>MIN(INDEX('Payoff Plan'!$E$4:$E$11,$C293),E293+F293)</f>
      </c>
      <c r="H293" s="26">
        <f>Debts!$B$6-SUM(G293:G300)</f>
      </c>
      <c r="I293" s="26">
        <f>MAX(0,ROUND(MIN(E293+F293-G293,H293),2))</f>
      </c>
      <c r="J293" s="26">
        <f>ROUND(E293+F293-G293-I293,2)</f>
      </c>
    </row>
    <row r="294" spans="1:10" x14ac:dyDescent="0.25">
      <c r="A294" s="20">
        <v>37</v>
      </c>
      <c r="B294" s="25">
        <f>DATE(YEAR(Debts!$B$5),MONTH(Debts!$B$5)+$A294-1,1)</f>
      </c>
      <c r="C294" s="20">
        <v>2</v>
      </c>
      <c r="D294" s="21">
        <f>INDEX('Payoff Plan'!$B$4:$B$11,$C294)</f>
      </c>
      <c r="E294" s="26">
        <f>J286</f>
      </c>
      <c r="F294" s="26">
        <f>ROUND(E294*INDEX('Payoff Plan'!$D$4:$D$11,$C294)/12,2)</f>
      </c>
      <c r="G294" s="26">
        <f>MIN(INDEX('Payoff Plan'!$E$4:$E$11,$C294),E294+F294)</f>
      </c>
      <c r="H294" s="26">
        <f>H293-I293</f>
      </c>
      <c r="I294" s="26">
        <f>MAX(0,ROUND(MIN(E294+F294-G294,H294),2))</f>
      </c>
      <c r="J294" s="26">
        <f>ROUND(E294+F294-G294-I294,2)</f>
      </c>
    </row>
    <row r="295" spans="1:10" x14ac:dyDescent="0.25">
      <c r="A295" s="20">
        <v>37</v>
      </c>
      <c r="B295" s="25">
        <f>DATE(YEAR(Debts!$B$5),MONTH(Debts!$B$5)+$A295-1,1)</f>
      </c>
      <c r="C295" s="20">
        <v>3</v>
      </c>
      <c r="D295" s="21">
        <f>INDEX('Payoff Plan'!$B$4:$B$11,$C295)</f>
      </c>
      <c r="E295" s="26">
        <f>J287</f>
      </c>
      <c r="F295" s="26">
        <f>ROUND(E295*INDEX('Payoff Plan'!$D$4:$D$11,$C295)/12,2)</f>
      </c>
      <c r="G295" s="26">
        <f>MIN(INDEX('Payoff Plan'!$E$4:$E$11,$C295),E295+F295)</f>
      </c>
      <c r="H295" s="26">
        <f>H294-I294</f>
      </c>
      <c r="I295" s="26">
        <f>MAX(0,ROUND(MIN(E295+F295-G295,H295),2))</f>
      </c>
      <c r="J295" s="26">
        <f>ROUND(E295+F295-G295-I295,2)</f>
      </c>
    </row>
    <row r="296" spans="1:10" x14ac:dyDescent="0.25">
      <c r="A296" s="20">
        <v>37</v>
      </c>
      <c r="B296" s="25">
        <f>DATE(YEAR(Debts!$B$5),MONTH(Debts!$B$5)+$A296-1,1)</f>
      </c>
      <c r="C296" s="20">
        <v>4</v>
      </c>
      <c r="D296" s="21">
        <f>INDEX('Payoff Plan'!$B$4:$B$11,$C296)</f>
      </c>
      <c r="E296" s="26">
        <f>J288</f>
      </c>
      <c r="F296" s="26">
        <f>ROUND(E296*INDEX('Payoff Plan'!$D$4:$D$11,$C296)/12,2)</f>
      </c>
      <c r="G296" s="26">
        <f>MIN(INDEX('Payoff Plan'!$E$4:$E$11,$C296),E296+F296)</f>
      </c>
      <c r="H296" s="26">
        <f>H295-I295</f>
      </c>
      <c r="I296" s="26">
        <f>MAX(0,ROUND(MIN(E296+F296-G296,H296),2))</f>
      </c>
      <c r="J296" s="26">
        <f>ROUND(E296+F296-G296-I296,2)</f>
      </c>
    </row>
    <row r="297" spans="1:10" x14ac:dyDescent="0.25">
      <c r="A297" s="20">
        <v>37</v>
      </c>
      <c r="B297" s="25">
        <f>DATE(YEAR(Debts!$B$5),MONTH(Debts!$B$5)+$A297-1,1)</f>
      </c>
      <c r="C297" s="20">
        <v>5</v>
      </c>
      <c r="D297" s="21">
        <f>INDEX('Payoff Plan'!$B$4:$B$11,$C297)</f>
      </c>
      <c r="E297" s="26">
        <f>J289</f>
      </c>
      <c r="F297" s="26">
        <f>ROUND(E297*INDEX('Payoff Plan'!$D$4:$D$11,$C297)/12,2)</f>
      </c>
      <c r="G297" s="26">
        <f>MIN(INDEX('Payoff Plan'!$E$4:$E$11,$C297),E297+F297)</f>
      </c>
      <c r="H297" s="26">
        <f>H296-I296</f>
      </c>
      <c r="I297" s="26">
        <f>MAX(0,ROUND(MIN(E297+F297-G297,H297),2))</f>
      </c>
      <c r="J297" s="26">
        <f>ROUND(E297+F297-G297-I297,2)</f>
      </c>
    </row>
    <row r="298" spans="1:10" x14ac:dyDescent="0.25">
      <c r="A298" s="20">
        <v>37</v>
      </c>
      <c r="B298" s="25">
        <f>DATE(YEAR(Debts!$B$5),MONTH(Debts!$B$5)+$A298-1,1)</f>
      </c>
      <c r="C298" s="20">
        <v>6</v>
      </c>
      <c r="D298" s="21">
        <f>INDEX('Payoff Plan'!$B$4:$B$11,$C298)</f>
      </c>
      <c r="E298" s="26">
        <f>J290</f>
      </c>
      <c r="F298" s="26">
        <f>ROUND(E298*INDEX('Payoff Plan'!$D$4:$D$11,$C298)/12,2)</f>
      </c>
      <c r="G298" s="26">
        <f>MIN(INDEX('Payoff Plan'!$E$4:$E$11,$C298),E298+F298)</f>
      </c>
      <c r="H298" s="26">
        <f>H297-I297</f>
      </c>
      <c r="I298" s="26">
        <f>MAX(0,ROUND(MIN(E298+F298-G298,H298),2))</f>
      </c>
      <c r="J298" s="26">
        <f>ROUND(E298+F298-G298-I298,2)</f>
      </c>
    </row>
    <row r="299" spans="1:10" x14ac:dyDescent="0.25">
      <c r="A299" s="20">
        <v>37</v>
      </c>
      <c r="B299" s="25">
        <f>DATE(YEAR(Debts!$B$5),MONTH(Debts!$B$5)+$A299-1,1)</f>
      </c>
      <c r="C299" s="20">
        <v>7</v>
      </c>
      <c r="D299" s="21">
        <f>INDEX('Payoff Plan'!$B$4:$B$11,$C299)</f>
      </c>
      <c r="E299" s="26">
        <f>J291</f>
      </c>
      <c r="F299" s="26">
        <f>ROUND(E299*INDEX('Payoff Plan'!$D$4:$D$11,$C299)/12,2)</f>
      </c>
      <c r="G299" s="26">
        <f>MIN(INDEX('Payoff Plan'!$E$4:$E$11,$C299),E299+F299)</f>
      </c>
      <c r="H299" s="26">
        <f>H298-I298</f>
      </c>
      <c r="I299" s="26">
        <f>MAX(0,ROUND(MIN(E299+F299-G299,H299),2))</f>
      </c>
      <c r="J299" s="26">
        <f>ROUND(E299+F299-G299-I299,2)</f>
      </c>
    </row>
    <row r="300" spans="1:10" x14ac:dyDescent="0.25">
      <c r="A300" s="20">
        <v>37</v>
      </c>
      <c r="B300" s="25">
        <f>DATE(YEAR(Debts!$B$5),MONTH(Debts!$B$5)+$A300-1,1)</f>
      </c>
      <c r="C300" s="20">
        <v>8</v>
      </c>
      <c r="D300" s="21">
        <f>INDEX('Payoff Plan'!$B$4:$B$11,$C300)</f>
      </c>
      <c r="E300" s="26">
        <f>J292</f>
      </c>
      <c r="F300" s="26">
        <f>ROUND(E300*INDEX('Payoff Plan'!$D$4:$D$11,$C300)/12,2)</f>
      </c>
      <c r="G300" s="26">
        <f>MIN(INDEX('Payoff Plan'!$E$4:$E$11,$C300),E300+F300)</f>
      </c>
      <c r="H300" s="26">
        <f>H299-I299</f>
      </c>
      <c r="I300" s="26">
        <f>MAX(0,ROUND(MIN(E300+F300-G300,H300),2))</f>
      </c>
      <c r="J300" s="26">
        <f>ROUND(E300+F300-G300-I300,2)</f>
      </c>
    </row>
    <row r="301" spans="1:10" x14ac:dyDescent="0.25">
      <c r="A301" s="20">
        <v>38</v>
      </c>
      <c r="B301" s="25">
        <f>DATE(YEAR(Debts!$B$5),MONTH(Debts!$B$5)+$A301-1,1)</f>
      </c>
      <c r="C301" s="20">
        <v>1</v>
      </c>
      <c r="D301" s="21">
        <f>INDEX('Payoff Plan'!$B$4:$B$11,$C301)</f>
      </c>
      <c r="E301" s="26">
        <f>J293</f>
      </c>
      <c r="F301" s="26">
        <f>ROUND(E301*INDEX('Payoff Plan'!$D$4:$D$11,$C301)/12,2)</f>
      </c>
      <c r="G301" s="26">
        <f>MIN(INDEX('Payoff Plan'!$E$4:$E$11,$C301),E301+F301)</f>
      </c>
      <c r="H301" s="26">
        <f>Debts!$B$6-SUM(G301:G308)</f>
      </c>
      <c r="I301" s="26">
        <f>MAX(0,ROUND(MIN(E301+F301-G301,H301),2))</f>
      </c>
      <c r="J301" s="26">
        <f>ROUND(E301+F301-G301-I301,2)</f>
      </c>
    </row>
    <row r="302" spans="1:10" x14ac:dyDescent="0.25">
      <c r="A302" s="20">
        <v>38</v>
      </c>
      <c r="B302" s="25">
        <f>DATE(YEAR(Debts!$B$5),MONTH(Debts!$B$5)+$A302-1,1)</f>
      </c>
      <c r="C302" s="20">
        <v>2</v>
      </c>
      <c r="D302" s="21">
        <f>INDEX('Payoff Plan'!$B$4:$B$11,$C302)</f>
      </c>
      <c r="E302" s="26">
        <f>J294</f>
      </c>
      <c r="F302" s="26">
        <f>ROUND(E302*INDEX('Payoff Plan'!$D$4:$D$11,$C302)/12,2)</f>
      </c>
      <c r="G302" s="26">
        <f>MIN(INDEX('Payoff Plan'!$E$4:$E$11,$C302),E302+F302)</f>
      </c>
      <c r="H302" s="26">
        <f>H301-I301</f>
      </c>
      <c r="I302" s="26">
        <f>MAX(0,ROUND(MIN(E302+F302-G302,H302),2))</f>
      </c>
      <c r="J302" s="26">
        <f>ROUND(E302+F302-G302-I302,2)</f>
      </c>
    </row>
    <row r="303" spans="1:10" x14ac:dyDescent="0.25">
      <c r="A303" s="20">
        <v>38</v>
      </c>
      <c r="B303" s="25">
        <f>DATE(YEAR(Debts!$B$5),MONTH(Debts!$B$5)+$A303-1,1)</f>
      </c>
      <c r="C303" s="20">
        <v>3</v>
      </c>
      <c r="D303" s="21">
        <f>INDEX('Payoff Plan'!$B$4:$B$11,$C303)</f>
      </c>
      <c r="E303" s="26">
        <f>J295</f>
      </c>
      <c r="F303" s="26">
        <f>ROUND(E303*INDEX('Payoff Plan'!$D$4:$D$11,$C303)/12,2)</f>
      </c>
      <c r="G303" s="26">
        <f>MIN(INDEX('Payoff Plan'!$E$4:$E$11,$C303),E303+F303)</f>
      </c>
      <c r="H303" s="26">
        <f>H302-I302</f>
      </c>
      <c r="I303" s="26">
        <f>MAX(0,ROUND(MIN(E303+F303-G303,H303),2))</f>
      </c>
      <c r="J303" s="26">
        <f>ROUND(E303+F303-G303-I303,2)</f>
      </c>
    </row>
    <row r="304" spans="1:10" x14ac:dyDescent="0.25">
      <c r="A304" s="20">
        <v>38</v>
      </c>
      <c r="B304" s="25">
        <f>DATE(YEAR(Debts!$B$5),MONTH(Debts!$B$5)+$A304-1,1)</f>
      </c>
      <c r="C304" s="20">
        <v>4</v>
      </c>
      <c r="D304" s="21">
        <f>INDEX('Payoff Plan'!$B$4:$B$11,$C304)</f>
      </c>
      <c r="E304" s="26">
        <f>J296</f>
      </c>
      <c r="F304" s="26">
        <f>ROUND(E304*INDEX('Payoff Plan'!$D$4:$D$11,$C304)/12,2)</f>
      </c>
      <c r="G304" s="26">
        <f>MIN(INDEX('Payoff Plan'!$E$4:$E$11,$C304),E304+F304)</f>
      </c>
      <c r="H304" s="26">
        <f>H303-I303</f>
      </c>
      <c r="I304" s="26">
        <f>MAX(0,ROUND(MIN(E304+F304-G304,H304),2))</f>
      </c>
      <c r="J304" s="26">
        <f>ROUND(E304+F304-G304-I304,2)</f>
      </c>
    </row>
    <row r="305" spans="1:10" x14ac:dyDescent="0.25">
      <c r="A305" s="20">
        <v>38</v>
      </c>
      <c r="B305" s="25">
        <f>DATE(YEAR(Debts!$B$5),MONTH(Debts!$B$5)+$A305-1,1)</f>
      </c>
      <c r="C305" s="20">
        <v>5</v>
      </c>
      <c r="D305" s="21">
        <f>INDEX('Payoff Plan'!$B$4:$B$11,$C305)</f>
      </c>
      <c r="E305" s="26">
        <f>J297</f>
      </c>
      <c r="F305" s="26">
        <f>ROUND(E305*INDEX('Payoff Plan'!$D$4:$D$11,$C305)/12,2)</f>
      </c>
      <c r="G305" s="26">
        <f>MIN(INDEX('Payoff Plan'!$E$4:$E$11,$C305),E305+F305)</f>
      </c>
      <c r="H305" s="26">
        <f>H304-I304</f>
      </c>
      <c r="I305" s="26">
        <f>MAX(0,ROUND(MIN(E305+F305-G305,H305),2))</f>
      </c>
      <c r="J305" s="26">
        <f>ROUND(E305+F305-G305-I305,2)</f>
      </c>
    </row>
    <row r="306" spans="1:10" x14ac:dyDescent="0.25">
      <c r="A306" s="20">
        <v>38</v>
      </c>
      <c r="B306" s="25">
        <f>DATE(YEAR(Debts!$B$5),MONTH(Debts!$B$5)+$A306-1,1)</f>
      </c>
      <c r="C306" s="20">
        <v>6</v>
      </c>
      <c r="D306" s="21">
        <f>INDEX('Payoff Plan'!$B$4:$B$11,$C306)</f>
      </c>
      <c r="E306" s="26">
        <f>J298</f>
      </c>
      <c r="F306" s="26">
        <f>ROUND(E306*INDEX('Payoff Plan'!$D$4:$D$11,$C306)/12,2)</f>
      </c>
      <c r="G306" s="26">
        <f>MIN(INDEX('Payoff Plan'!$E$4:$E$11,$C306),E306+F306)</f>
      </c>
      <c r="H306" s="26">
        <f>H305-I305</f>
      </c>
      <c r="I306" s="26">
        <f>MAX(0,ROUND(MIN(E306+F306-G306,H306),2))</f>
      </c>
      <c r="J306" s="26">
        <f>ROUND(E306+F306-G306-I306,2)</f>
      </c>
    </row>
    <row r="307" spans="1:10" x14ac:dyDescent="0.25">
      <c r="A307" s="20">
        <v>38</v>
      </c>
      <c r="B307" s="25">
        <f>DATE(YEAR(Debts!$B$5),MONTH(Debts!$B$5)+$A307-1,1)</f>
      </c>
      <c r="C307" s="20">
        <v>7</v>
      </c>
      <c r="D307" s="21">
        <f>INDEX('Payoff Plan'!$B$4:$B$11,$C307)</f>
      </c>
      <c r="E307" s="26">
        <f>J299</f>
      </c>
      <c r="F307" s="26">
        <f>ROUND(E307*INDEX('Payoff Plan'!$D$4:$D$11,$C307)/12,2)</f>
      </c>
      <c r="G307" s="26">
        <f>MIN(INDEX('Payoff Plan'!$E$4:$E$11,$C307),E307+F307)</f>
      </c>
      <c r="H307" s="26">
        <f>H306-I306</f>
      </c>
      <c r="I307" s="26">
        <f>MAX(0,ROUND(MIN(E307+F307-G307,H307),2))</f>
      </c>
      <c r="J307" s="26">
        <f>ROUND(E307+F307-G307-I307,2)</f>
      </c>
    </row>
    <row r="308" spans="1:10" x14ac:dyDescent="0.25">
      <c r="A308" s="20">
        <v>38</v>
      </c>
      <c r="B308" s="25">
        <f>DATE(YEAR(Debts!$B$5),MONTH(Debts!$B$5)+$A308-1,1)</f>
      </c>
      <c r="C308" s="20">
        <v>8</v>
      </c>
      <c r="D308" s="21">
        <f>INDEX('Payoff Plan'!$B$4:$B$11,$C308)</f>
      </c>
      <c r="E308" s="26">
        <f>J300</f>
      </c>
      <c r="F308" s="26">
        <f>ROUND(E308*INDEX('Payoff Plan'!$D$4:$D$11,$C308)/12,2)</f>
      </c>
      <c r="G308" s="26">
        <f>MIN(INDEX('Payoff Plan'!$E$4:$E$11,$C308),E308+F308)</f>
      </c>
      <c r="H308" s="26">
        <f>H307-I307</f>
      </c>
      <c r="I308" s="26">
        <f>MAX(0,ROUND(MIN(E308+F308-G308,H308),2))</f>
      </c>
      <c r="J308" s="26">
        <f>ROUND(E308+F308-G308-I308,2)</f>
      </c>
    </row>
    <row r="309" spans="1:10" x14ac:dyDescent="0.25">
      <c r="A309" s="20">
        <v>39</v>
      </c>
      <c r="B309" s="25">
        <f>DATE(YEAR(Debts!$B$5),MONTH(Debts!$B$5)+$A309-1,1)</f>
      </c>
      <c r="C309" s="20">
        <v>1</v>
      </c>
      <c r="D309" s="21">
        <f>INDEX('Payoff Plan'!$B$4:$B$11,$C309)</f>
      </c>
      <c r="E309" s="26">
        <f>J301</f>
      </c>
      <c r="F309" s="26">
        <f>ROUND(E309*INDEX('Payoff Plan'!$D$4:$D$11,$C309)/12,2)</f>
      </c>
      <c r="G309" s="26">
        <f>MIN(INDEX('Payoff Plan'!$E$4:$E$11,$C309),E309+F309)</f>
      </c>
      <c r="H309" s="26">
        <f>Debts!$B$6-SUM(G309:G316)</f>
      </c>
      <c r="I309" s="26">
        <f>MAX(0,ROUND(MIN(E309+F309-G309,H309),2))</f>
      </c>
      <c r="J309" s="26">
        <f>ROUND(E309+F309-G309-I309,2)</f>
      </c>
    </row>
    <row r="310" spans="1:10" x14ac:dyDescent="0.25">
      <c r="A310" s="20">
        <v>39</v>
      </c>
      <c r="B310" s="25">
        <f>DATE(YEAR(Debts!$B$5),MONTH(Debts!$B$5)+$A310-1,1)</f>
      </c>
      <c r="C310" s="20">
        <v>2</v>
      </c>
      <c r="D310" s="21">
        <f>INDEX('Payoff Plan'!$B$4:$B$11,$C310)</f>
      </c>
      <c r="E310" s="26">
        <f>J302</f>
      </c>
      <c r="F310" s="26">
        <f>ROUND(E310*INDEX('Payoff Plan'!$D$4:$D$11,$C310)/12,2)</f>
      </c>
      <c r="G310" s="26">
        <f>MIN(INDEX('Payoff Plan'!$E$4:$E$11,$C310),E310+F310)</f>
      </c>
      <c r="H310" s="26">
        <f>H309-I309</f>
      </c>
      <c r="I310" s="26">
        <f>MAX(0,ROUND(MIN(E310+F310-G310,H310),2))</f>
      </c>
      <c r="J310" s="26">
        <f>ROUND(E310+F310-G310-I310,2)</f>
      </c>
    </row>
    <row r="311" spans="1:10" x14ac:dyDescent="0.25">
      <c r="A311" s="20">
        <v>39</v>
      </c>
      <c r="B311" s="25">
        <f>DATE(YEAR(Debts!$B$5),MONTH(Debts!$B$5)+$A311-1,1)</f>
      </c>
      <c r="C311" s="20">
        <v>3</v>
      </c>
      <c r="D311" s="21">
        <f>INDEX('Payoff Plan'!$B$4:$B$11,$C311)</f>
      </c>
      <c r="E311" s="26">
        <f>J303</f>
      </c>
      <c r="F311" s="26">
        <f>ROUND(E311*INDEX('Payoff Plan'!$D$4:$D$11,$C311)/12,2)</f>
      </c>
      <c r="G311" s="26">
        <f>MIN(INDEX('Payoff Plan'!$E$4:$E$11,$C311),E311+F311)</f>
      </c>
      <c r="H311" s="26">
        <f>H310-I310</f>
      </c>
      <c r="I311" s="26">
        <f>MAX(0,ROUND(MIN(E311+F311-G311,H311),2))</f>
      </c>
      <c r="J311" s="26">
        <f>ROUND(E311+F311-G311-I311,2)</f>
      </c>
    </row>
    <row r="312" spans="1:10" x14ac:dyDescent="0.25">
      <c r="A312" s="20">
        <v>39</v>
      </c>
      <c r="B312" s="25">
        <f>DATE(YEAR(Debts!$B$5),MONTH(Debts!$B$5)+$A312-1,1)</f>
      </c>
      <c r="C312" s="20">
        <v>4</v>
      </c>
      <c r="D312" s="21">
        <f>INDEX('Payoff Plan'!$B$4:$B$11,$C312)</f>
      </c>
      <c r="E312" s="26">
        <f>J304</f>
      </c>
      <c r="F312" s="26">
        <f>ROUND(E312*INDEX('Payoff Plan'!$D$4:$D$11,$C312)/12,2)</f>
      </c>
      <c r="G312" s="26">
        <f>MIN(INDEX('Payoff Plan'!$E$4:$E$11,$C312),E312+F312)</f>
      </c>
      <c r="H312" s="26">
        <f>H311-I311</f>
      </c>
      <c r="I312" s="26">
        <f>MAX(0,ROUND(MIN(E312+F312-G312,H312),2))</f>
      </c>
      <c r="J312" s="26">
        <f>ROUND(E312+F312-G312-I312,2)</f>
      </c>
    </row>
    <row r="313" spans="1:10" x14ac:dyDescent="0.25">
      <c r="A313" s="20">
        <v>39</v>
      </c>
      <c r="B313" s="25">
        <f>DATE(YEAR(Debts!$B$5),MONTH(Debts!$B$5)+$A313-1,1)</f>
      </c>
      <c r="C313" s="20">
        <v>5</v>
      </c>
      <c r="D313" s="21">
        <f>INDEX('Payoff Plan'!$B$4:$B$11,$C313)</f>
      </c>
      <c r="E313" s="26">
        <f>J305</f>
      </c>
      <c r="F313" s="26">
        <f>ROUND(E313*INDEX('Payoff Plan'!$D$4:$D$11,$C313)/12,2)</f>
      </c>
      <c r="G313" s="26">
        <f>MIN(INDEX('Payoff Plan'!$E$4:$E$11,$C313),E313+F313)</f>
      </c>
      <c r="H313" s="26">
        <f>H312-I312</f>
      </c>
      <c r="I313" s="26">
        <f>MAX(0,ROUND(MIN(E313+F313-G313,H313),2))</f>
      </c>
      <c r="J313" s="26">
        <f>ROUND(E313+F313-G313-I313,2)</f>
      </c>
    </row>
    <row r="314" spans="1:10" x14ac:dyDescent="0.25">
      <c r="A314" s="20">
        <v>39</v>
      </c>
      <c r="B314" s="25">
        <f>DATE(YEAR(Debts!$B$5),MONTH(Debts!$B$5)+$A314-1,1)</f>
      </c>
      <c r="C314" s="20">
        <v>6</v>
      </c>
      <c r="D314" s="21">
        <f>INDEX('Payoff Plan'!$B$4:$B$11,$C314)</f>
      </c>
      <c r="E314" s="26">
        <f>J306</f>
      </c>
      <c r="F314" s="26">
        <f>ROUND(E314*INDEX('Payoff Plan'!$D$4:$D$11,$C314)/12,2)</f>
      </c>
      <c r="G314" s="26">
        <f>MIN(INDEX('Payoff Plan'!$E$4:$E$11,$C314),E314+F314)</f>
      </c>
      <c r="H314" s="26">
        <f>H313-I313</f>
      </c>
      <c r="I314" s="26">
        <f>MAX(0,ROUND(MIN(E314+F314-G314,H314),2))</f>
      </c>
      <c r="J314" s="26">
        <f>ROUND(E314+F314-G314-I314,2)</f>
      </c>
    </row>
    <row r="315" spans="1:10" x14ac:dyDescent="0.25">
      <c r="A315" s="20">
        <v>39</v>
      </c>
      <c r="B315" s="25">
        <f>DATE(YEAR(Debts!$B$5),MONTH(Debts!$B$5)+$A315-1,1)</f>
      </c>
      <c r="C315" s="20">
        <v>7</v>
      </c>
      <c r="D315" s="21">
        <f>INDEX('Payoff Plan'!$B$4:$B$11,$C315)</f>
      </c>
      <c r="E315" s="26">
        <f>J307</f>
      </c>
      <c r="F315" s="26">
        <f>ROUND(E315*INDEX('Payoff Plan'!$D$4:$D$11,$C315)/12,2)</f>
      </c>
      <c r="G315" s="26">
        <f>MIN(INDEX('Payoff Plan'!$E$4:$E$11,$C315),E315+F315)</f>
      </c>
      <c r="H315" s="26">
        <f>H314-I314</f>
      </c>
      <c r="I315" s="26">
        <f>MAX(0,ROUND(MIN(E315+F315-G315,H315),2))</f>
      </c>
      <c r="J315" s="26">
        <f>ROUND(E315+F315-G315-I315,2)</f>
      </c>
    </row>
    <row r="316" spans="1:10" x14ac:dyDescent="0.25">
      <c r="A316" s="20">
        <v>39</v>
      </c>
      <c r="B316" s="25">
        <f>DATE(YEAR(Debts!$B$5),MONTH(Debts!$B$5)+$A316-1,1)</f>
      </c>
      <c r="C316" s="20">
        <v>8</v>
      </c>
      <c r="D316" s="21">
        <f>INDEX('Payoff Plan'!$B$4:$B$11,$C316)</f>
      </c>
      <c r="E316" s="26">
        <f>J308</f>
      </c>
      <c r="F316" s="26">
        <f>ROUND(E316*INDEX('Payoff Plan'!$D$4:$D$11,$C316)/12,2)</f>
      </c>
      <c r="G316" s="26">
        <f>MIN(INDEX('Payoff Plan'!$E$4:$E$11,$C316),E316+F316)</f>
      </c>
      <c r="H316" s="26">
        <f>H315-I315</f>
      </c>
      <c r="I316" s="26">
        <f>MAX(0,ROUND(MIN(E316+F316-G316,H316),2))</f>
      </c>
      <c r="J316" s="26">
        <f>ROUND(E316+F316-G316-I316,2)</f>
      </c>
    </row>
    <row r="317" spans="1:10" x14ac:dyDescent="0.25">
      <c r="A317" s="20">
        <v>40</v>
      </c>
      <c r="B317" s="25">
        <f>DATE(YEAR(Debts!$B$5),MONTH(Debts!$B$5)+$A317-1,1)</f>
      </c>
      <c r="C317" s="20">
        <v>1</v>
      </c>
      <c r="D317" s="21">
        <f>INDEX('Payoff Plan'!$B$4:$B$11,$C317)</f>
      </c>
      <c r="E317" s="26">
        <f>J309</f>
      </c>
      <c r="F317" s="26">
        <f>ROUND(E317*INDEX('Payoff Plan'!$D$4:$D$11,$C317)/12,2)</f>
      </c>
      <c r="G317" s="26">
        <f>MIN(INDEX('Payoff Plan'!$E$4:$E$11,$C317),E317+F317)</f>
      </c>
      <c r="H317" s="26">
        <f>Debts!$B$6-SUM(G317:G324)</f>
      </c>
      <c r="I317" s="26">
        <f>MAX(0,ROUND(MIN(E317+F317-G317,H317),2))</f>
      </c>
      <c r="J317" s="26">
        <f>ROUND(E317+F317-G317-I317,2)</f>
      </c>
    </row>
    <row r="318" spans="1:10" x14ac:dyDescent="0.25">
      <c r="A318" s="20">
        <v>40</v>
      </c>
      <c r="B318" s="25">
        <f>DATE(YEAR(Debts!$B$5),MONTH(Debts!$B$5)+$A318-1,1)</f>
      </c>
      <c r="C318" s="20">
        <v>2</v>
      </c>
      <c r="D318" s="21">
        <f>INDEX('Payoff Plan'!$B$4:$B$11,$C318)</f>
      </c>
      <c r="E318" s="26">
        <f>J310</f>
      </c>
      <c r="F318" s="26">
        <f>ROUND(E318*INDEX('Payoff Plan'!$D$4:$D$11,$C318)/12,2)</f>
      </c>
      <c r="G318" s="26">
        <f>MIN(INDEX('Payoff Plan'!$E$4:$E$11,$C318),E318+F318)</f>
      </c>
      <c r="H318" s="26">
        <f>H317-I317</f>
      </c>
      <c r="I318" s="26">
        <f>MAX(0,ROUND(MIN(E318+F318-G318,H318),2))</f>
      </c>
      <c r="J318" s="26">
        <f>ROUND(E318+F318-G318-I318,2)</f>
      </c>
    </row>
    <row r="319" spans="1:10" x14ac:dyDescent="0.25">
      <c r="A319" s="20">
        <v>40</v>
      </c>
      <c r="B319" s="25">
        <f>DATE(YEAR(Debts!$B$5),MONTH(Debts!$B$5)+$A319-1,1)</f>
      </c>
      <c r="C319" s="20">
        <v>3</v>
      </c>
      <c r="D319" s="21">
        <f>INDEX('Payoff Plan'!$B$4:$B$11,$C319)</f>
      </c>
      <c r="E319" s="26">
        <f>J311</f>
      </c>
      <c r="F319" s="26">
        <f>ROUND(E319*INDEX('Payoff Plan'!$D$4:$D$11,$C319)/12,2)</f>
      </c>
      <c r="G319" s="26">
        <f>MIN(INDEX('Payoff Plan'!$E$4:$E$11,$C319),E319+F319)</f>
      </c>
      <c r="H319" s="26">
        <f>H318-I318</f>
      </c>
      <c r="I319" s="26">
        <f>MAX(0,ROUND(MIN(E319+F319-G319,H319),2))</f>
      </c>
      <c r="J319" s="26">
        <f>ROUND(E319+F319-G319-I319,2)</f>
      </c>
    </row>
    <row r="320" spans="1:10" x14ac:dyDescent="0.25">
      <c r="A320" s="20">
        <v>40</v>
      </c>
      <c r="B320" s="25">
        <f>DATE(YEAR(Debts!$B$5),MONTH(Debts!$B$5)+$A320-1,1)</f>
      </c>
      <c r="C320" s="20">
        <v>4</v>
      </c>
      <c r="D320" s="21">
        <f>INDEX('Payoff Plan'!$B$4:$B$11,$C320)</f>
      </c>
      <c r="E320" s="26">
        <f>J312</f>
      </c>
      <c r="F320" s="26">
        <f>ROUND(E320*INDEX('Payoff Plan'!$D$4:$D$11,$C320)/12,2)</f>
      </c>
      <c r="G320" s="26">
        <f>MIN(INDEX('Payoff Plan'!$E$4:$E$11,$C320),E320+F320)</f>
      </c>
      <c r="H320" s="26">
        <f>H319-I319</f>
      </c>
      <c r="I320" s="26">
        <f>MAX(0,ROUND(MIN(E320+F320-G320,H320),2))</f>
      </c>
      <c r="J320" s="26">
        <f>ROUND(E320+F320-G320-I320,2)</f>
      </c>
    </row>
    <row r="321" spans="1:10" x14ac:dyDescent="0.25">
      <c r="A321" s="20">
        <v>40</v>
      </c>
      <c r="B321" s="25">
        <f>DATE(YEAR(Debts!$B$5),MONTH(Debts!$B$5)+$A321-1,1)</f>
      </c>
      <c r="C321" s="20">
        <v>5</v>
      </c>
      <c r="D321" s="21">
        <f>INDEX('Payoff Plan'!$B$4:$B$11,$C321)</f>
      </c>
      <c r="E321" s="26">
        <f>J313</f>
      </c>
      <c r="F321" s="26">
        <f>ROUND(E321*INDEX('Payoff Plan'!$D$4:$D$11,$C321)/12,2)</f>
      </c>
      <c r="G321" s="26">
        <f>MIN(INDEX('Payoff Plan'!$E$4:$E$11,$C321),E321+F321)</f>
      </c>
      <c r="H321" s="26">
        <f>H320-I320</f>
      </c>
      <c r="I321" s="26">
        <f>MAX(0,ROUND(MIN(E321+F321-G321,H321),2))</f>
      </c>
      <c r="J321" s="26">
        <f>ROUND(E321+F321-G321-I321,2)</f>
      </c>
    </row>
    <row r="322" spans="1:10" x14ac:dyDescent="0.25">
      <c r="A322" s="20">
        <v>40</v>
      </c>
      <c r="B322" s="25">
        <f>DATE(YEAR(Debts!$B$5),MONTH(Debts!$B$5)+$A322-1,1)</f>
      </c>
      <c r="C322" s="20">
        <v>6</v>
      </c>
      <c r="D322" s="21">
        <f>INDEX('Payoff Plan'!$B$4:$B$11,$C322)</f>
      </c>
      <c r="E322" s="26">
        <f>J314</f>
      </c>
      <c r="F322" s="26">
        <f>ROUND(E322*INDEX('Payoff Plan'!$D$4:$D$11,$C322)/12,2)</f>
      </c>
      <c r="G322" s="26">
        <f>MIN(INDEX('Payoff Plan'!$E$4:$E$11,$C322),E322+F322)</f>
      </c>
      <c r="H322" s="26">
        <f>H321-I321</f>
      </c>
      <c r="I322" s="26">
        <f>MAX(0,ROUND(MIN(E322+F322-G322,H322),2))</f>
      </c>
      <c r="J322" s="26">
        <f>ROUND(E322+F322-G322-I322,2)</f>
      </c>
    </row>
    <row r="323" spans="1:10" x14ac:dyDescent="0.25">
      <c r="A323" s="20">
        <v>40</v>
      </c>
      <c r="B323" s="25">
        <f>DATE(YEAR(Debts!$B$5),MONTH(Debts!$B$5)+$A323-1,1)</f>
      </c>
      <c r="C323" s="20">
        <v>7</v>
      </c>
      <c r="D323" s="21">
        <f>INDEX('Payoff Plan'!$B$4:$B$11,$C323)</f>
      </c>
      <c r="E323" s="26">
        <f>J315</f>
      </c>
      <c r="F323" s="26">
        <f>ROUND(E323*INDEX('Payoff Plan'!$D$4:$D$11,$C323)/12,2)</f>
      </c>
      <c r="G323" s="26">
        <f>MIN(INDEX('Payoff Plan'!$E$4:$E$11,$C323),E323+F323)</f>
      </c>
      <c r="H323" s="26">
        <f>H322-I322</f>
      </c>
      <c r="I323" s="26">
        <f>MAX(0,ROUND(MIN(E323+F323-G323,H323),2))</f>
      </c>
      <c r="J323" s="26">
        <f>ROUND(E323+F323-G323-I323,2)</f>
      </c>
    </row>
    <row r="324" spans="1:10" x14ac:dyDescent="0.25">
      <c r="A324" s="20">
        <v>40</v>
      </c>
      <c r="B324" s="25">
        <f>DATE(YEAR(Debts!$B$5),MONTH(Debts!$B$5)+$A324-1,1)</f>
      </c>
      <c r="C324" s="20">
        <v>8</v>
      </c>
      <c r="D324" s="21">
        <f>INDEX('Payoff Plan'!$B$4:$B$11,$C324)</f>
      </c>
      <c r="E324" s="26">
        <f>J316</f>
      </c>
      <c r="F324" s="26">
        <f>ROUND(E324*INDEX('Payoff Plan'!$D$4:$D$11,$C324)/12,2)</f>
      </c>
      <c r="G324" s="26">
        <f>MIN(INDEX('Payoff Plan'!$E$4:$E$11,$C324),E324+F324)</f>
      </c>
      <c r="H324" s="26">
        <f>H323-I323</f>
      </c>
      <c r="I324" s="26">
        <f>MAX(0,ROUND(MIN(E324+F324-G324,H324),2))</f>
      </c>
      <c r="J324" s="26">
        <f>ROUND(E324+F324-G324-I324,2)</f>
      </c>
    </row>
    <row r="325" spans="1:10" x14ac:dyDescent="0.25">
      <c r="A325" s="20">
        <v>41</v>
      </c>
      <c r="B325" s="25">
        <f>DATE(YEAR(Debts!$B$5),MONTH(Debts!$B$5)+$A325-1,1)</f>
      </c>
      <c r="C325" s="20">
        <v>1</v>
      </c>
      <c r="D325" s="21">
        <f>INDEX('Payoff Plan'!$B$4:$B$11,$C325)</f>
      </c>
      <c r="E325" s="26">
        <f>J317</f>
      </c>
      <c r="F325" s="26">
        <f>ROUND(E325*INDEX('Payoff Plan'!$D$4:$D$11,$C325)/12,2)</f>
      </c>
      <c r="G325" s="26">
        <f>MIN(INDEX('Payoff Plan'!$E$4:$E$11,$C325),E325+F325)</f>
      </c>
      <c r="H325" s="26">
        <f>Debts!$B$6-SUM(G325:G332)</f>
      </c>
      <c r="I325" s="26">
        <f>MAX(0,ROUND(MIN(E325+F325-G325,H325),2))</f>
      </c>
      <c r="J325" s="26">
        <f>ROUND(E325+F325-G325-I325,2)</f>
      </c>
    </row>
    <row r="326" spans="1:10" x14ac:dyDescent="0.25">
      <c r="A326" s="20">
        <v>41</v>
      </c>
      <c r="B326" s="25">
        <f>DATE(YEAR(Debts!$B$5),MONTH(Debts!$B$5)+$A326-1,1)</f>
      </c>
      <c r="C326" s="20">
        <v>2</v>
      </c>
      <c r="D326" s="21">
        <f>INDEX('Payoff Plan'!$B$4:$B$11,$C326)</f>
      </c>
      <c r="E326" s="26">
        <f>J318</f>
      </c>
      <c r="F326" s="26">
        <f>ROUND(E326*INDEX('Payoff Plan'!$D$4:$D$11,$C326)/12,2)</f>
      </c>
      <c r="G326" s="26">
        <f>MIN(INDEX('Payoff Plan'!$E$4:$E$11,$C326),E326+F326)</f>
      </c>
      <c r="H326" s="26">
        <f>H325-I325</f>
      </c>
      <c r="I326" s="26">
        <f>MAX(0,ROUND(MIN(E326+F326-G326,H326),2))</f>
      </c>
      <c r="J326" s="26">
        <f>ROUND(E326+F326-G326-I326,2)</f>
      </c>
    </row>
    <row r="327" spans="1:10" x14ac:dyDescent="0.25">
      <c r="A327" s="20">
        <v>41</v>
      </c>
      <c r="B327" s="25">
        <f>DATE(YEAR(Debts!$B$5),MONTH(Debts!$B$5)+$A327-1,1)</f>
      </c>
      <c r="C327" s="20">
        <v>3</v>
      </c>
      <c r="D327" s="21">
        <f>INDEX('Payoff Plan'!$B$4:$B$11,$C327)</f>
      </c>
      <c r="E327" s="26">
        <f>J319</f>
      </c>
      <c r="F327" s="26">
        <f>ROUND(E327*INDEX('Payoff Plan'!$D$4:$D$11,$C327)/12,2)</f>
      </c>
      <c r="G327" s="26">
        <f>MIN(INDEX('Payoff Plan'!$E$4:$E$11,$C327),E327+F327)</f>
      </c>
      <c r="H327" s="26">
        <f>H326-I326</f>
      </c>
      <c r="I327" s="26">
        <f>MAX(0,ROUND(MIN(E327+F327-G327,H327),2))</f>
      </c>
      <c r="J327" s="26">
        <f>ROUND(E327+F327-G327-I327,2)</f>
      </c>
    </row>
    <row r="328" spans="1:10" x14ac:dyDescent="0.25">
      <c r="A328" s="20">
        <v>41</v>
      </c>
      <c r="B328" s="25">
        <f>DATE(YEAR(Debts!$B$5),MONTH(Debts!$B$5)+$A328-1,1)</f>
      </c>
      <c r="C328" s="20">
        <v>4</v>
      </c>
      <c r="D328" s="21">
        <f>INDEX('Payoff Plan'!$B$4:$B$11,$C328)</f>
      </c>
      <c r="E328" s="26">
        <f>J320</f>
      </c>
      <c r="F328" s="26">
        <f>ROUND(E328*INDEX('Payoff Plan'!$D$4:$D$11,$C328)/12,2)</f>
      </c>
      <c r="G328" s="26">
        <f>MIN(INDEX('Payoff Plan'!$E$4:$E$11,$C328),E328+F328)</f>
      </c>
      <c r="H328" s="26">
        <f>H327-I327</f>
      </c>
      <c r="I328" s="26">
        <f>MAX(0,ROUND(MIN(E328+F328-G328,H328),2))</f>
      </c>
      <c r="J328" s="26">
        <f>ROUND(E328+F328-G328-I328,2)</f>
      </c>
    </row>
    <row r="329" spans="1:10" x14ac:dyDescent="0.25">
      <c r="A329" s="20">
        <v>41</v>
      </c>
      <c r="B329" s="25">
        <f>DATE(YEAR(Debts!$B$5),MONTH(Debts!$B$5)+$A329-1,1)</f>
      </c>
      <c r="C329" s="20">
        <v>5</v>
      </c>
      <c r="D329" s="21">
        <f>INDEX('Payoff Plan'!$B$4:$B$11,$C329)</f>
      </c>
      <c r="E329" s="26">
        <f>J321</f>
      </c>
      <c r="F329" s="26">
        <f>ROUND(E329*INDEX('Payoff Plan'!$D$4:$D$11,$C329)/12,2)</f>
      </c>
      <c r="G329" s="26">
        <f>MIN(INDEX('Payoff Plan'!$E$4:$E$11,$C329),E329+F329)</f>
      </c>
      <c r="H329" s="26">
        <f>H328-I328</f>
      </c>
      <c r="I329" s="26">
        <f>MAX(0,ROUND(MIN(E329+F329-G329,H329),2))</f>
      </c>
      <c r="J329" s="26">
        <f>ROUND(E329+F329-G329-I329,2)</f>
      </c>
    </row>
    <row r="330" spans="1:10" x14ac:dyDescent="0.25">
      <c r="A330" s="20">
        <v>41</v>
      </c>
      <c r="B330" s="25">
        <f>DATE(YEAR(Debts!$B$5),MONTH(Debts!$B$5)+$A330-1,1)</f>
      </c>
      <c r="C330" s="20">
        <v>6</v>
      </c>
      <c r="D330" s="21">
        <f>INDEX('Payoff Plan'!$B$4:$B$11,$C330)</f>
      </c>
      <c r="E330" s="26">
        <f>J322</f>
      </c>
      <c r="F330" s="26">
        <f>ROUND(E330*INDEX('Payoff Plan'!$D$4:$D$11,$C330)/12,2)</f>
      </c>
      <c r="G330" s="26">
        <f>MIN(INDEX('Payoff Plan'!$E$4:$E$11,$C330),E330+F330)</f>
      </c>
      <c r="H330" s="26">
        <f>H329-I329</f>
      </c>
      <c r="I330" s="26">
        <f>MAX(0,ROUND(MIN(E330+F330-G330,H330),2))</f>
      </c>
      <c r="J330" s="26">
        <f>ROUND(E330+F330-G330-I330,2)</f>
      </c>
    </row>
    <row r="331" spans="1:10" x14ac:dyDescent="0.25">
      <c r="A331" s="20">
        <v>41</v>
      </c>
      <c r="B331" s="25">
        <f>DATE(YEAR(Debts!$B$5),MONTH(Debts!$B$5)+$A331-1,1)</f>
      </c>
      <c r="C331" s="20">
        <v>7</v>
      </c>
      <c r="D331" s="21">
        <f>INDEX('Payoff Plan'!$B$4:$B$11,$C331)</f>
      </c>
      <c r="E331" s="26">
        <f>J323</f>
      </c>
      <c r="F331" s="26">
        <f>ROUND(E331*INDEX('Payoff Plan'!$D$4:$D$11,$C331)/12,2)</f>
      </c>
      <c r="G331" s="26">
        <f>MIN(INDEX('Payoff Plan'!$E$4:$E$11,$C331),E331+F331)</f>
      </c>
      <c r="H331" s="26">
        <f>H330-I330</f>
      </c>
      <c r="I331" s="26">
        <f>MAX(0,ROUND(MIN(E331+F331-G331,H331),2))</f>
      </c>
      <c r="J331" s="26">
        <f>ROUND(E331+F331-G331-I331,2)</f>
      </c>
    </row>
    <row r="332" spans="1:10" x14ac:dyDescent="0.25">
      <c r="A332" s="20">
        <v>41</v>
      </c>
      <c r="B332" s="25">
        <f>DATE(YEAR(Debts!$B$5),MONTH(Debts!$B$5)+$A332-1,1)</f>
      </c>
      <c r="C332" s="20">
        <v>8</v>
      </c>
      <c r="D332" s="21">
        <f>INDEX('Payoff Plan'!$B$4:$B$11,$C332)</f>
      </c>
      <c r="E332" s="26">
        <f>J324</f>
      </c>
      <c r="F332" s="26">
        <f>ROUND(E332*INDEX('Payoff Plan'!$D$4:$D$11,$C332)/12,2)</f>
      </c>
      <c r="G332" s="26">
        <f>MIN(INDEX('Payoff Plan'!$E$4:$E$11,$C332),E332+F332)</f>
      </c>
      <c r="H332" s="26">
        <f>H331-I331</f>
      </c>
      <c r="I332" s="26">
        <f>MAX(0,ROUND(MIN(E332+F332-G332,H332),2))</f>
      </c>
      <c r="J332" s="26">
        <f>ROUND(E332+F332-G332-I332,2)</f>
      </c>
    </row>
    <row r="333" spans="1:10" x14ac:dyDescent="0.25">
      <c r="A333" s="20">
        <v>42</v>
      </c>
      <c r="B333" s="25">
        <f>DATE(YEAR(Debts!$B$5),MONTH(Debts!$B$5)+$A333-1,1)</f>
      </c>
      <c r="C333" s="20">
        <v>1</v>
      </c>
      <c r="D333" s="21">
        <f>INDEX('Payoff Plan'!$B$4:$B$11,$C333)</f>
      </c>
      <c r="E333" s="26">
        <f>J325</f>
      </c>
      <c r="F333" s="26">
        <f>ROUND(E333*INDEX('Payoff Plan'!$D$4:$D$11,$C333)/12,2)</f>
      </c>
      <c r="G333" s="26">
        <f>MIN(INDEX('Payoff Plan'!$E$4:$E$11,$C333),E333+F333)</f>
      </c>
      <c r="H333" s="26">
        <f>Debts!$B$6-SUM(G333:G340)</f>
      </c>
      <c r="I333" s="26">
        <f>MAX(0,ROUND(MIN(E333+F333-G333,H333),2))</f>
      </c>
      <c r="J333" s="26">
        <f>ROUND(E333+F333-G333-I333,2)</f>
      </c>
    </row>
    <row r="334" spans="1:10" x14ac:dyDescent="0.25">
      <c r="A334" s="20">
        <v>42</v>
      </c>
      <c r="B334" s="25">
        <f>DATE(YEAR(Debts!$B$5),MONTH(Debts!$B$5)+$A334-1,1)</f>
      </c>
      <c r="C334" s="20">
        <v>2</v>
      </c>
      <c r="D334" s="21">
        <f>INDEX('Payoff Plan'!$B$4:$B$11,$C334)</f>
      </c>
      <c r="E334" s="26">
        <f>J326</f>
      </c>
      <c r="F334" s="26">
        <f>ROUND(E334*INDEX('Payoff Plan'!$D$4:$D$11,$C334)/12,2)</f>
      </c>
      <c r="G334" s="26">
        <f>MIN(INDEX('Payoff Plan'!$E$4:$E$11,$C334),E334+F334)</f>
      </c>
      <c r="H334" s="26">
        <f>H333-I333</f>
      </c>
      <c r="I334" s="26">
        <f>MAX(0,ROUND(MIN(E334+F334-G334,H334),2))</f>
      </c>
      <c r="J334" s="26">
        <f>ROUND(E334+F334-G334-I334,2)</f>
      </c>
    </row>
    <row r="335" spans="1:10" x14ac:dyDescent="0.25">
      <c r="A335" s="20">
        <v>42</v>
      </c>
      <c r="B335" s="25">
        <f>DATE(YEAR(Debts!$B$5),MONTH(Debts!$B$5)+$A335-1,1)</f>
      </c>
      <c r="C335" s="20">
        <v>3</v>
      </c>
      <c r="D335" s="21">
        <f>INDEX('Payoff Plan'!$B$4:$B$11,$C335)</f>
      </c>
      <c r="E335" s="26">
        <f>J327</f>
      </c>
      <c r="F335" s="26">
        <f>ROUND(E335*INDEX('Payoff Plan'!$D$4:$D$11,$C335)/12,2)</f>
      </c>
      <c r="G335" s="26">
        <f>MIN(INDEX('Payoff Plan'!$E$4:$E$11,$C335),E335+F335)</f>
      </c>
      <c r="H335" s="26">
        <f>H334-I334</f>
      </c>
      <c r="I335" s="26">
        <f>MAX(0,ROUND(MIN(E335+F335-G335,H335),2))</f>
      </c>
      <c r="J335" s="26">
        <f>ROUND(E335+F335-G335-I335,2)</f>
      </c>
    </row>
    <row r="336" spans="1:10" x14ac:dyDescent="0.25">
      <c r="A336" s="20">
        <v>42</v>
      </c>
      <c r="B336" s="25">
        <f>DATE(YEAR(Debts!$B$5),MONTH(Debts!$B$5)+$A336-1,1)</f>
      </c>
      <c r="C336" s="20">
        <v>4</v>
      </c>
      <c r="D336" s="21">
        <f>INDEX('Payoff Plan'!$B$4:$B$11,$C336)</f>
      </c>
      <c r="E336" s="26">
        <f>J328</f>
      </c>
      <c r="F336" s="26">
        <f>ROUND(E336*INDEX('Payoff Plan'!$D$4:$D$11,$C336)/12,2)</f>
      </c>
      <c r="G336" s="26">
        <f>MIN(INDEX('Payoff Plan'!$E$4:$E$11,$C336),E336+F336)</f>
      </c>
      <c r="H336" s="26">
        <f>H335-I335</f>
      </c>
      <c r="I336" s="26">
        <f>MAX(0,ROUND(MIN(E336+F336-G336,H336),2))</f>
      </c>
      <c r="J336" s="26">
        <f>ROUND(E336+F336-G336-I336,2)</f>
      </c>
    </row>
    <row r="337" spans="1:10" x14ac:dyDescent="0.25">
      <c r="A337" s="20">
        <v>42</v>
      </c>
      <c r="B337" s="25">
        <f>DATE(YEAR(Debts!$B$5),MONTH(Debts!$B$5)+$A337-1,1)</f>
      </c>
      <c r="C337" s="20">
        <v>5</v>
      </c>
      <c r="D337" s="21">
        <f>INDEX('Payoff Plan'!$B$4:$B$11,$C337)</f>
      </c>
      <c r="E337" s="26">
        <f>J329</f>
      </c>
      <c r="F337" s="26">
        <f>ROUND(E337*INDEX('Payoff Plan'!$D$4:$D$11,$C337)/12,2)</f>
      </c>
      <c r="G337" s="26">
        <f>MIN(INDEX('Payoff Plan'!$E$4:$E$11,$C337),E337+F337)</f>
      </c>
      <c r="H337" s="26">
        <f>H336-I336</f>
      </c>
      <c r="I337" s="26">
        <f>MAX(0,ROUND(MIN(E337+F337-G337,H337),2))</f>
      </c>
      <c r="J337" s="26">
        <f>ROUND(E337+F337-G337-I337,2)</f>
      </c>
    </row>
    <row r="338" spans="1:10" x14ac:dyDescent="0.25">
      <c r="A338" s="20">
        <v>42</v>
      </c>
      <c r="B338" s="25">
        <f>DATE(YEAR(Debts!$B$5),MONTH(Debts!$B$5)+$A338-1,1)</f>
      </c>
      <c r="C338" s="20">
        <v>6</v>
      </c>
      <c r="D338" s="21">
        <f>INDEX('Payoff Plan'!$B$4:$B$11,$C338)</f>
      </c>
      <c r="E338" s="26">
        <f>J330</f>
      </c>
      <c r="F338" s="26">
        <f>ROUND(E338*INDEX('Payoff Plan'!$D$4:$D$11,$C338)/12,2)</f>
      </c>
      <c r="G338" s="26">
        <f>MIN(INDEX('Payoff Plan'!$E$4:$E$11,$C338),E338+F338)</f>
      </c>
      <c r="H338" s="26">
        <f>H337-I337</f>
      </c>
      <c r="I338" s="26">
        <f>MAX(0,ROUND(MIN(E338+F338-G338,H338),2))</f>
      </c>
      <c r="J338" s="26">
        <f>ROUND(E338+F338-G338-I338,2)</f>
      </c>
    </row>
    <row r="339" spans="1:10" x14ac:dyDescent="0.25">
      <c r="A339" s="20">
        <v>42</v>
      </c>
      <c r="B339" s="25">
        <f>DATE(YEAR(Debts!$B$5),MONTH(Debts!$B$5)+$A339-1,1)</f>
      </c>
      <c r="C339" s="20">
        <v>7</v>
      </c>
      <c r="D339" s="21">
        <f>INDEX('Payoff Plan'!$B$4:$B$11,$C339)</f>
      </c>
      <c r="E339" s="26">
        <f>J331</f>
      </c>
      <c r="F339" s="26">
        <f>ROUND(E339*INDEX('Payoff Plan'!$D$4:$D$11,$C339)/12,2)</f>
      </c>
      <c r="G339" s="26">
        <f>MIN(INDEX('Payoff Plan'!$E$4:$E$11,$C339),E339+F339)</f>
      </c>
      <c r="H339" s="26">
        <f>H338-I338</f>
      </c>
      <c r="I339" s="26">
        <f>MAX(0,ROUND(MIN(E339+F339-G339,H339),2))</f>
      </c>
      <c r="J339" s="26">
        <f>ROUND(E339+F339-G339-I339,2)</f>
      </c>
    </row>
    <row r="340" spans="1:10" x14ac:dyDescent="0.25">
      <c r="A340" s="20">
        <v>42</v>
      </c>
      <c r="B340" s="25">
        <f>DATE(YEAR(Debts!$B$5),MONTH(Debts!$B$5)+$A340-1,1)</f>
      </c>
      <c r="C340" s="20">
        <v>8</v>
      </c>
      <c r="D340" s="21">
        <f>INDEX('Payoff Plan'!$B$4:$B$11,$C340)</f>
      </c>
      <c r="E340" s="26">
        <f>J332</f>
      </c>
      <c r="F340" s="26">
        <f>ROUND(E340*INDEX('Payoff Plan'!$D$4:$D$11,$C340)/12,2)</f>
      </c>
      <c r="G340" s="26">
        <f>MIN(INDEX('Payoff Plan'!$E$4:$E$11,$C340),E340+F340)</f>
      </c>
      <c r="H340" s="26">
        <f>H339-I339</f>
      </c>
      <c r="I340" s="26">
        <f>MAX(0,ROUND(MIN(E340+F340-G340,H340),2))</f>
      </c>
      <c r="J340" s="26">
        <f>ROUND(E340+F340-G340-I340,2)</f>
      </c>
    </row>
    <row r="341" spans="1:10" x14ac:dyDescent="0.25">
      <c r="A341" s="20">
        <v>43</v>
      </c>
      <c r="B341" s="25">
        <f>DATE(YEAR(Debts!$B$5),MONTH(Debts!$B$5)+$A341-1,1)</f>
      </c>
      <c r="C341" s="20">
        <v>1</v>
      </c>
      <c r="D341" s="21">
        <f>INDEX('Payoff Plan'!$B$4:$B$11,$C341)</f>
      </c>
      <c r="E341" s="26">
        <f>J333</f>
      </c>
      <c r="F341" s="26">
        <f>ROUND(E341*INDEX('Payoff Plan'!$D$4:$D$11,$C341)/12,2)</f>
      </c>
      <c r="G341" s="26">
        <f>MIN(INDEX('Payoff Plan'!$E$4:$E$11,$C341),E341+F341)</f>
      </c>
      <c r="H341" s="26">
        <f>Debts!$B$6-SUM(G341:G348)</f>
      </c>
      <c r="I341" s="26">
        <f>MAX(0,ROUND(MIN(E341+F341-G341,H341),2))</f>
      </c>
      <c r="J341" s="26">
        <f>ROUND(E341+F341-G341-I341,2)</f>
      </c>
    </row>
    <row r="342" spans="1:10" x14ac:dyDescent="0.25">
      <c r="A342" s="20">
        <v>43</v>
      </c>
      <c r="B342" s="25">
        <f>DATE(YEAR(Debts!$B$5),MONTH(Debts!$B$5)+$A342-1,1)</f>
      </c>
      <c r="C342" s="20">
        <v>2</v>
      </c>
      <c r="D342" s="21">
        <f>INDEX('Payoff Plan'!$B$4:$B$11,$C342)</f>
      </c>
      <c r="E342" s="26">
        <f>J334</f>
      </c>
      <c r="F342" s="26">
        <f>ROUND(E342*INDEX('Payoff Plan'!$D$4:$D$11,$C342)/12,2)</f>
      </c>
      <c r="G342" s="26">
        <f>MIN(INDEX('Payoff Plan'!$E$4:$E$11,$C342),E342+F342)</f>
      </c>
      <c r="H342" s="26">
        <f>H341-I341</f>
      </c>
      <c r="I342" s="26">
        <f>MAX(0,ROUND(MIN(E342+F342-G342,H342),2))</f>
      </c>
      <c r="J342" s="26">
        <f>ROUND(E342+F342-G342-I342,2)</f>
      </c>
    </row>
    <row r="343" spans="1:10" x14ac:dyDescent="0.25">
      <c r="A343" s="20">
        <v>43</v>
      </c>
      <c r="B343" s="25">
        <f>DATE(YEAR(Debts!$B$5),MONTH(Debts!$B$5)+$A343-1,1)</f>
      </c>
      <c r="C343" s="20">
        <v>3</v>
      </c>
      <c r="D343" s="21">
        <f>INDEX('Payoff Plan'!$B$4:$B$11,$C343)</f>
      </c>
      <c r="E343" s="26">
        <f>J335</f>
      </c>
      <c r="F343" s="26">
        <f>ROUND(E343*INDEX('Payoff Plan'!$D$4:$D$11,$C343)/12,2)</f>
      </c>
      <c r="G343" s="26">
        <f>MIN(INDEX('Payoff Plan'!$E$4:$E$11,$C343),E343+F343)</f>
      </c>
      <c r="H343" s="26">
        <f>H342-I342</f>
      </c>
      <c r="I343" s="26">
        <f>MAX(0,ROUND(MIN(E343+F343-G343,H343),2))</f>
      </c>
      <c r="J343" s="26">
        <f>ROUND(E343+F343-G343-I343,2)</f>
      </c>
    </row>
    <row r="344" spans="1:10" x14ac:dyDescent="0.25">
      <c r="A344" s="20">
        <v>43</v>
      </c>
      <c r="B344" s="25">
        <f>DATE(YEAR(Debts!$B$5),MONTH(Debts!$B$5)+$A344-1,1)</f>
      </c>
      <c r="C344" s="20">
        <v>4</v>
      </c>
      <c r="D344" s="21">
        <f>INDEX('Payoff Plan'!$B$4:$B$11,$C344)</f>
      </c>
      <c r="E344" s="26">
        <f>J336</f>
      </c>
      <c r="F344" s="26">
        <f>ROUND(E344*INDEX('Payoff Plan'!$D$4:$D$11,$C344)/12,2)</f>
      </c>
      <c r="G344" s="26">
        <f>MIN(INDEX('Payoff Plan'!$E$4:$E$11,$C344),E344+F344)</f>
      </c>
      <c r="H344" s="26">
        <f>H343-I343</f>
      </c>
      <c r="I344" s="26">
        <f>MAX(0,ROUND(MIN(E344+F344-G344,H344),2))</f>
      </c>
      <c r="J344" s="26">
        <f>ROUND(E344+F344-G344-I344,2)</f>
      </c>
    </row>
    <row r="345" spans="1:10" x14ac:dyDescent="0.25">
      <c r="A345" s="20">
        <v>43</v>
      </c>
      <c r="B345" s="25">
        <f>DATE(YEAR(Debts!$B$5),MONTH(Debts!$B$5)+$A345-1,1)</f>
      </c>
      <c r="C345" s="20">
        <v>5</v>
      </c>
      <c r="D345" s="21">
        <f>INDEX('Payoff Plan'!$B$4:$B$11,$C345)</f>
      </c>
      <c r="E345" s="26">
        <f>J337</f>
      </c>
      <c r="F345" s="26">
        <f>ROUND(E345*INDEX('Payoff Plan'!$D$4:$D$11,$C345)/12,2)</f>
      </c>
      <c r="G345" s="26">
        <f>MIN(INDEX('Payoff Plan'!$E$4:$E$11,$C345),E345+F345)</f>
      </c>
      <c r="H345" s="26">
        <f>H344-I344</f>
      </c>
      <c r="I345" s="26">
        <f>MAX(0,ROUND(MIN(E345+F345-G345,H345),2))</f>
      </c>
      <c r="J345" s="26">
        <f>ROUND(E345+F345-G345-I345,2)</f>
      </c>
    </row>
    <row r="346" spans="1:10" x14ac:dyDescent="0.25">
      <c r="A346" s="20">
        <v>43</v>
      </c>
      <c r="B346" s="25">
        <f>DATE(YEAR(Debts!$B$5),MONTH(Debts!$B$5)+$A346-1,1)</f>
      </c>
      <c r="C346" s="20">
        <v>6</v>
      </c>
      <c r="D346" s="21">
        <f>INDEX('Payoff Plan'!$B$4:$B$11,$C346)</f>
      </c>
      <c r="E346" s="26">
        <f>J338</f>
      </c>
      <c r="F346" s="26">
        <f>ROUND(E346*INDEX('Payoff Plan'!$D$4:$D$11,$C346)/12,2)</f>
      </c>
      <c r="G346" s="26">
        <f>MIN(INDEX('Payoff Plan'!$E$4:$E$11,$C346),E346+F346)</f>
      </c>
      <c r="H346" s="26">
        <f>H345-I345</f>
      </c>
      <c r="I346" s="26">
        <f>MAX(0,ROUND(MIN(E346+F346-G346,H346),2))</f>
      </c>
      <c r="J346" s="26">
        <f>ROUND(E346+F346-G346-I346,2)</f>
      </c>
    </row>
    <row r="347" spans="1:10" x14ac:dyDescent="0.25">
      <c r="A347" s="20">
        <v>43</v>
      </c>
      <c r="B347" s="25">
        <f>DATE(YEAR(Debts!$B$5),MONTH(Debts!$B$5)+$A347-1,1)</f>
      </c>
      <c r="C347" s="20">
        <v>7</v>
      </c>
      <c r="D347" s="21">
        <f>INDEX('Payoff Plan'!$B$4:$B$11,$C347)</f>
      </c>
      <c r="E347" s="26">
        <f>J339</f>
      </c>
      <c r="F347" s="26">
        <f>ROUND(E347*INDEX('Payoff Plan'!$D$4:$D$11,$C347)/12,2)</f>
      </c>
      <c r="G347" s="26">
        <f>MIN(INDEX('Payoff Plan'!$E$4:$E$11,$C347),E347+F347)</f>
      </c>
      <c r="H347" s="26">
        <f>H346-I346</f>
      </c>
      <c r="I347" s="26">
        <f>MAX(0,ROUND(MIN(E347+F347-G347,H347),2))</f>
      </c>
      <c r="J347" s="26">
        <f>ROUND(E347+F347-G347-I347,2)</f>
      </c>
    </row>
    <row r="348" spans="1:10" x14ac:dyDescent="0.25">
      <c r="A348" s="20">
        <v>43</v>
      </c>
      <c r="B348" s="25">
        <f>DATE(YEAR(Debts!$B$5),MONTH(Debts!$B$5)+$A348-1,1)</f>
      </c>
      <c r="C348" s="20">
        <v>8</v>
      </c>
      <c r="D348" s="21">
        <f>INDEX('Payoff Plan'!$B$4:$B$11,$C348)</f>
      </c>
      <c r="E348" s="26">
        <f>J340</f>
      </c>
      <c r="F348" s="26">
        <f>ROUND(E348*INDEX('Payoff Plan'!$D$4:$D$11,$C348)/12,2)</f>
      </c>
      <c r="G348" s="26">
        <f>MIN(INDEX('Payoff Plan'!$E$4:$E$11,$C348),E348+F348)</f>
      </c>
      <c r="H348" s="26">
        <f>H347-I347</f>
      </c>
      <c r="I348" s="26">
        <f>MAX(0,ROUND(MIN(E348+F348-G348,H348),2))</f>
      </c>
      <c r="J348" s="26">
        <f>ROUND(E348+F348-G348-I348,2)</f>
      </c>
    </row>
    <row r="349" spans="1:10" x14ac:dyDescent="0.25">
      <c r="A349" s="20">
        <v>44</v>
      </c>
      <c r="B349" s="25">
        <f>DATE(YEAR(Debts!$B$5),MONTH(Debts!$B$5)+$A349-1,1)</f>
      </c>
      <c r="C349" s="20">
        <v>1</v>
      </c>
      <c r="D349" s="21">
        <f>INDEX('Payoff Plan'!$B$4:$B$11,$C349)</f>
      </c>
      <c r="E349" s="26">
        <f>J341</f>
      </c>
      <c r="F349" s="26">
        <f>ROUND(E349*INDEX('Payoff Plan'!$D$4:$D$11,$C349)/12,2)</f>
      </c>
      <c r="G349" s="26">
        <f>MIN(INDEX('Payoff Plan'!$E$4:$E$11,$C349),E349+F349)</f>
      </c>
      <c r="H349" s="26">
        <f>Debts!$B$6-SUM(G349:G356)</f>
      </c>
      <c r="I349" s="26">
        <f>MAX(0,ROUND(MIN(E349+F349-G349,H349),2))</f>
      </c>
      <c r="J349" s="26">
        <f>ROUND(E349+F349-G349-I349,2)</f>
      </c>
    </row>
    <row r="350" spans="1:10" x14ac:dyDescent="0.25">
      <c r="A350" s="20">
        <v>44</v>
      </c>
      <c r="B350" s="25">
        <f>DATE(YEAR(Debts!$B$5),MONTH(Debts!$B$5)+$A350-1,1)</f>
      </c>
      <c r="C350" s="20">
        <v>2</v>
      </c>
      <c r="D350" s="21">
        <f>INDEX('Payoff Plan'!$B$4:$B$11,$C350)</f>
      </c>
      <c r="E350" s="26">
        <f>J342</f>
      </c>
      <c r="F350" s="26">
        <f>ROUND(E350*INDEX('Payoff Plan'!$D$4:$D$11,$C350)/12,2)</f>
      </c>
      <c r="G350" s="26">
        <f>MIN(INDEX('Payoff Plan'!$E$4:$E$11,$C350),E350+F350)</f>
      </c>
      <c r="H350" s="26">
        <f>H349-I349</f>
      </c>
      <c r="I350" s="26">
        <f>MAX(0,ROUND(MIN(E350+F350-G350,H350),2))</f>
      </c>
      <c r="J350" s="26">
        <f>ROUND(E350+F350-G350-I350,2)</f>
      </c>
    </row>
    <row r="351" spans="1:10" x14ac:dyDescent="0.25">
      <c r="A351" s="20">
        <v>44</v>
      </c>
      <c r="B351" s="25">
        <f>DATE(YEAR(Debts!$B$5),MONTH(Debts!$B$5)+$A351-1,1)</f>
      </c>
      <c r="C351" s="20">
        <v>3</v>
      </c>
      <c r="D351" s="21">
        <f>INDEX('Payoff Plan'!$B$4:$B$11,$C351)</f>
      </c>
      <c r="E351" s="26">
        <f>J343</f>
      </c>
      <c r="F351" s="26">
        <f>ROUND(E351*INDEX('Payoff Plan'!$D$4:$D$11,$C351)/12,2)</f>
      </c>
      <c r="G351" s="26">
        <f>MIN(INDEX('Payoff Plan'!$E$4:$E$11,$C351),E351+F351)</f>
      </c>
      <c r="H351" s="26">
        <f>H350-I350</f>
      </c>
      <c r="I351" s="26">
        <f>MAX(0,ROUND(MIN(E351+F351-G351,H351),2))</f>
      </c>
      <c r="J351" s="26">
        <f>ROUND(E351+F351-G351-I351,2)</f>
      </c>
    </row>
    <row r="352" spans="1:10" x14ac:dyDescent="0.25">
      <c r="A352" s="20">
        <v>44</v>
      </c>
      <c r="B352" s="25">
        <f>DATE(YEAR(Debts!$B$5),MONTH(Debts!$B$5)+$A352-1,1)</f>
      </c>
      <c r="C352" s="20">
        <v>4</v>
      </c>
      <c r="D352" s="21">
        <f>INDEX('Payoff Plan'!$B$4:$B$11,$C352)</f>
      </c>
      <c r="E352" s="26">
        <f>J344</f>
      </c>
      <c r="F352" s="26">
        <f>ROUND(E352*INDEX('Payoff Plan'!$D$4:$D$11,$C352)/12,2)</f>
      </c>
      <c r="G352" s="26">
        <f>MIN(INDEX('Payoff Plan'!$E$4:$E$11,$C352),E352+F352)</f>
      </c>
      <c r="H352" s="26">
        <f>H351-I351</f>
      </c>
      <c r="I352" s="26">
        <f>MAX(0,ROUND(MIN(E352+F352-G352,H352),2))</f>
      </c>
      <c r="J352" s="26">
        <f>ROUND(E352+F352-G352-I352,2)</f>
      </c>
    </row>
    <row r="353" spans="1:10" x14ac:dyDescent="0.25">
      <c r="A353" s="20">
        <v>44</v>
      </c>
      <c r="B353" s="25">
        <f>DATE(YEAR(Debts!$B$5),MONTH(Debts!$B$5)+$A353-1,1)</f>
      </c>
      <c r="C353" s="20">
        <v>5</v>
      </c>
      <c r="D353" s="21">
        <f>INDEX('Payoff Plan'!$B$4:$B$11,$C353)</f>
      </c>
      <c r="E353" s="26">
        <f>J345</f>
      </c>
      <c r="F353" s="26">
        <f>ROUND(E353*INDEX('Payoff Plan'!$D$4:$D$11,$C353)/12,2)</f>
      </c>
      <c r="G353" s="26">
        <f>MIN(INDEX('Payoff Plan'!$E$4:$E$11,$C353),E353+F353)</f>
      </c>
      <c r="H353" s="26">
        <f>H352-I352</f>
      </c>
      <c r="I353" s="26">
        <f>MAX(0,ROUND(MIN(E353+F353-G353,H353),2))</f>
      </c>
      <c r="J353" s="26">
        <f>ROUND(E353+F353-G353-I353,2)</f>
      </c>
    </row>
    <row r="354" spans="1:10" x14ac:dyDescent="0.25">
      <c r="A354" s="20">
        <v>44</v>
      </c>
      <c r="B354" s="25">
        <f>DATE(YEAR(Debts!$B$5),MONTH(Debts!$B$5)+$A354-1,1)</f>
      </c>
      <c r="C354" s="20">
        <v>6</v>
      </c>
      <c r="D354" s="21">
        <f>INDEX('Payoff Plan'!$B$4:$B$11,$C354)</f>
      </c>
      <c r="E354" s="26">
        <f>J346</f>
      </c>
      <c r="F354" s="26">
        <f>ROUND(E354*INDEX('Payoff Plan'!$D$4:$D$11,$C354)/12,2)</f>
      </c>
      <c r="G354" s="26">
        <f>MIN(INDEX('Payoff Plan'!$E$4:$E$11,$C354),E354+F354)</f>
      </c>
      <c r="H354" s="26">
        <f>H353-I353</f>
      </c>
      <c r="I354" s="26">
        <f>MAX(0,ROUND(MIN(E354+F354-G354,H354),2))</f>
      </c>
      <c r="J354" s="26">
        <f>ROUND(E354+F354-G354-I354,2)</f>
      </c>
    </row>
    <row r="355" spans="1:10" x14ac:dyDescent="0.25">
      <c r="A355" s="20">
        <v>44</v>
      </c>
      <c r="B355" s="25">
        <f>DATE(YEAR(Debts!$B$5),MONTH(Debts!$B$5)+$A355-1,1)</f>
      </c>
      <c r="C355" s="20">
        <v>7</v>
      </c>
      <c r="D355" s="21">
        <f>INDEX('Payoff Plan'!$B$4:$B$11,$C355)</f>
      </c>
      <c r="E355" s="26">
        <f>J347</f>
      </c>
      <c r="F355" s="26">
        <f>ROUND(E355*INDEX('Payoff Plan'!$D$4:$D$11,$C355)/12,2)</f>
      </c>
      <c r="G355" s="26">
        <f>MIN(INDEX('Payoff Plan'!$E$4:$E$11,$C355),E355+F355)</f>
      </c>
      <c r="H355" s="26">
        <f>H354-I354</f>
      </c>
      <c r="I355" s="26">
        <f>MAX(0,ROUND(MIN(E355+F355-G355,H355),2))</f>
      </c>
      <c r="J355" s="26">
        <f>ROUND(E355+F355-G355-I355,2)</f>
      </c>
    </row>
    <row r="356" spans="1:10" x14ac:dyDescent="0.25">
      <c r="A356" s="20">
        <v>44</v>
      </c>
      <c r="B356" s="25">
        <f>DATE(YEAR(Debts!$B$5),MONTH(Debts!$B$5)+$A356-1,1)</f>
      </c>
      <c r="C356" s="20">
        <v>8</v>
      </c>
      <c r="D356" s="21">
        <f>INDEX('Payoff Plan'!$B$4:$B$11,$C356)</f>
      </c>
      <c r="E356" s="26">
        <f>J348</f>
      </c>
      <c r="F356" s="26">
        <f>ROUND(E356*INDEX('Payoff Plan'!$D$4:$D$11,$C356)/12,2)</f>
      </c>
      <c r="G356" s="26">
        <f>MIN(INDEX('Payoff Plan'!$E$4:$E$11,$C356),E356+F356)</f>
      </c>
      <c r="H356" s="26">
        <f>H355-I355</f>
      </c>
      <c r="I356" s="26">
        <f>MAX(0,ROUND(MIN(E356+F356-G356,H356),2))</f>
      </c>
      <c r="J356" s="26">
        <f>ROUND(E356+F356-G356-I356,2)</f>
      </c>
    </row>
    <row r="357" spans="1:10" x14ac:dyDescent="0.25">
      <c r="A357" s="20">
        <v>45</v>
      </c>
      <c r="B357" s="25">
        <f>DATE(YEAR(Debts!$B$5),MONTH(Debts!$B$5)+$A357-1,1)</f>
      </c>
      <c r="C357" s="20">
        <v>1</v>
      </c>
      <c r="D357" s="21">
        <f>INDEX('Payoff Plan'!$B$4:$B$11,$C357)</f>
      </c>
      <c r="E357" s="26">
        <f>J349</f>
      </c>
      <c r="F357" s="26">
        <f>ROUND(E357*INDEX('Payoff Plan'!$D$4:$D$11,$C357)/12,2)</f>
      </c>
      <c r="G357" s="26">
        <f>MIN(INDEX('Payoff Plan'!$E$4:$E$11,$C357),E357+F357)</f>
      </c>
      <c r="H357" s="26">
        <f>Debts!$B$6-SUM(G357:G364)</f>
      </c>
      <c r="I357" s="26">
        <f>MAX(0,ROUND(MIN(E357+F357-G357,H357),2))</f>
      </c>
      <c r="J357" s="26">
        <f>ROUND(E357+F357-G357-I357,2)</f>
      </c>
    </row>
    <row r="358" spans="1:10" x14ac:dyDescent="0.25">
      <c r="A358" s="20">
        <v>45</v>
      </c>
      <c r="B358" s="25">
        <f>DATE(YEAR(Debts!$B$5),MONTH(Debts!$B$5)+$A358-1,1)</f>
      </c>
      <c r="C358" s="20">
        <v>2</v>
      </c>
      <c r="D358" s="21">
        <f>INDEX('Payoff Plan'!$B$4:$B$11,$C358)</f>
      </c>
      <c r="E358" s="26">
        <f>J350</f>
      </c>
      <c r="F358" s="26">
        <f>ROUND(E358*INDEX('Payoff Plan'!$D$4:$D$11,$C358)/12,2)</f>
      </c>
      <c r="G358" s="26">
        <f>MIN(INDEX('Payoff Plan'!$E$4:$E$11,$C358),E358+F358)</f>
      </c>
      <c r="H358" s="26">
        <f>H357-I357</f>
      </c>
      <c r="I358" s="26">
        <f>MAX(0,ROUND(MIN(E358+F358-G358,H358),2))</f>
      </c>
      <c r="J358" s="26">
        <f>ROUND(E358+F358-G358-I358,2)</f>
      </c>
    </row>
    <row r="359" spans="1:10" x14ac:dyDescent="0.25">
      <c r="A359" s="20">
        <v>45</v>
      </c>
      <c r="B359" s="25">
        <f>DATE(YEAR(Debts!$B$5),MONTH(Debts!$B$5)+$A359-1,1)</f>
      </c>
      <c r="C359" s="20">
        <v>3</v>
      </c>
      <c r="D359" s="21">
        <f>INDEX('Payoff Plan'!$B$4:$B$11,$C359)</f>
      </c>
      <c r="E359" s="26">
        <f>J351</f>
      </c>
      <c r="F359" s="26">
        <f>ROUND(E359*INDEX('Payoff Plan'!$D$4:$D$11,$C359)/12,2)</f>
      </c>
      <c r="G359" s="26">
        <f>MIN(INDEX('Payoff Plan'!$E$4:$E$11,$C359),E359+F359)</f>
      </c>
      <c r="H359" s="26">
        <f>H358-I358</f>
      </c>
      <c r="I359" s="26">
        <f>MAX(0,ROUND(MIN(E359+F359-G359,H359),2))</f>
      </c>
      <c r="J359" s="26">
        <f>ROUND(E359+F359-G359-I359,2)</f>
      </c>
    </row>
    <row r="360" spans="1:10" x14ac:dyDescent="0.25">
      <c r="A360" s="20">
        <v>45</v>
      </c>
      <c r="B360" s="25">
        <f>DATE(YEAR(Debts!$B$5),MONTH(Debts!$B$5)+$A360-1,1)</f>
      </c>
      <c r="C360" s="20">
        <v>4</v>
      </c>
      <c r="D360" s="21">
        <f>INDEX('Payoff Plan'!$B$4:$B$11,$C360)</f>
      </c>
      <c r="E360" s="26">
        <f>J352</f>
      </c>
      <c r="F360" s="26">
        <f>ROUND(E360*INDEX('Payoff Plan'!$D$4:$D$11,$C360)/12,2)</f>
      </c>
      <c r="G360" s="26">
        <f>MIN(INDEX('Payoff Plan'!$E$4:$E$11,$C360),E360+F360)</f>
      </c>
      <c r="H360" s="26">
        <f>H359-I359</f>
      </c>
      <c r="I360" s="26">
        <f>MAX(0,ROUND(MIN(E360+F360-G360,H360),2))</f>
      </c>
      <c r="J360" s="26">
        <f>ROUND(E360+F360-G360-I360,2)</f>
      </c>
    </row>
    <row r="361" spans="1:10" x14ac:dyDescent="0.25">
      <c r="A361" s="20">
        <v>45</v>
      </c>
      <c r="B361" s="25">
        <f>DATE(YEAR(Debts!$B$5),MONTH(Debts!$B$5)+$A361-1,1)</f>
      </c>
      <c r="C361" s="20">
        <v>5</v>
      </c>
      <c r="D361" s="21">
        <f>INDEX('Payoff Plan'!$B$4:$B$11,$C361)</f>
      </c>
      <c r="E361" s="26">
        <f>J353</f>
      </c>
      <c r="F361" s="26">
        <f>ROUND(E361*INDEX('Payoff Plan'!$D$4:$D$11,$C361)/12,2)</f>
      </c>
      <c r="G361" s="26">
        <f>MIN(INDEX('Payoff Plan'!$E$4:$E$11,$C361),E361+F361)</f>
      </c>
      <c r="H361" s="26">
        <f>H360-I360</f>
      </c>
      <c r="I361" s="26">
        <f>MAX(0,ROUND(MIN(E361+F361-G361,H361),2))</f>
      </c>
      <c r="J361" s="26">
        <f>ROUND(E361+F361-G361-I361,2)</f>
      </c>
    </row>
    <row r="362" spans="1:10" x14ac:dyDescent="0.25">
      <c r="A362" s="20">
        <v>45</v>
      </c>
      <c r="B362" s="25">
        <f>DATE(YEAR(Debts!$B$5),MONTH(Debts!$B$5)+$A362-1,1)</f>
      </c>
      <c r="C362" s="20">
        <v>6</v>
      </c>
      <c r="D362" s="21">
        <f>INDEX('Payoff Plan'!$B$4:$B$11,$C362)</f>
      </c>
      <c r="E362" s="26">
        <f>J354</f>
      </c>
      <c r="F362" s="26">
        <f>ROUND(E362*INDEX('Payoff Plan'!$D$4:$D$11,$C362)/12,2)</f>
      </c>
      <c r="G362" s="26">
        <f>MIN(INDEX('Payoff Plan'!$E$4:$E$11,$C362),E362+F362)</f>
      </c>
      <c r="H362" s="26">
        <f>H361-I361</f>
      </c>
      <c r="I362" s="26">
        <f>MAX(0,ROUND(MIN(E362+F362-G362,H362),2))</f>
      </c>
      <c r="J362" s="26">
        <f>ROUND(E362+F362-G362-I362,2)</f>
      </c>
    </row>
    <row r="363" spans="1:10" x14ac:dyDescent="0.25">
      <c r="A363" s="20">
        <v>45</v>
      </c>
      <c r="B363" s="25">
        <f>DATE(YEAR(Debts!$B$5),MONTH(Debts!$B$5)+$A363-1,1)</f>
      </c>
      <c r="C363" s="20">
        <v>7</v>
      </c>
      <c r="D363" s="21">
        <f>INDEX('Payoff Plan'!$B$4:$B$11,$C363)</f>
      </c>
      <c r="E363" s="26">
        <f>J355</f>
      </c>
      <c r="F363" s="26">
        <f>ROUND(E363*INDEX('Payoff Plan'!$D$4:$D$11,$C363)/12,2)</f>
      </c>
      <c r="G363" s="26">
        <f>MIN(INDEX('Payoff Plan'!$E$4:$E$11,$C363),E363+F363)</f>
      </c>
      <c r="H363" s="26">
        <f>H362-I362</f>
      </c>
      <c r="I363" s="26">
        <f>MAX(0,ROUND(MIN(E363+F363-G363,H363),2))</f>
      </c>
      <c r="J363" s="26">
        <f>ROUND(E363+F363-G363-I363,2)</f>
      </c>
    </row>
    <row r="364" spans="1:10" x14ac:dyDescent="0.25">
      <c r="A364" s="20">
        <v>45</v>
      </c>
      <c r="B364" s="25">
        <f>DATE(YEAR(Debts!$B$5),MONTH(Debts!$B$5)+$A364-1,1)</f>
      </c>
      <c r="C364" s="20">
        <v>8</v>
      </c>
      <c r="D364" s="21">
        <f>INDEX('Payoff Plan'!$B$4:$B$11,$C364)</f>
      </c>
      <c r="E364" s="26">
        <f>J356</f>
      </c>
      <c r="F364" s="26">
        <f>ROUND(E364*INDEX('Payoff Plan'!$D$4:$D$11,$C364)/12,2)</f>
      </c>
      <c r="G364" s="26">
        <f>MIN(INDEX('Payoff Plan'!$E$4:$E$11,$C364),E364+F364)</f>
      </c>
      <c r="H364" s="26">
        <f>H363-I363</f>
      </c>
      <c r="I364" s="26">
        <f>MAX(0,ROUND(MIN(E364+F364-G364,H364),2))</f>
      </c>
      <c r="J364" s="26">
        <f>ROUND(E364+F364-G364-I364,2)</f>
      </c>
    </row>
    <row r="365" spans="1:10" x14ac:dyDescent="0.25">
      <c r="A365" s="20">
        <v>46</v>
      </c>
      <c r="B365" s="25">
        <f>DATE(YEAR(Debts!$B$5),MONTH(Debts!$B$5)+$A365-1,1)</f>
      </c>
      <c r="C365" s="20">
        <v>1</v>
      </c>
      <c r="D365" s="21">
        <f>INDEX('Payoff Plan'!$B$4:$B$11,$C365)</f>
      </c>
      <c r="E365" s="26">
        <f>J357</f>
      </c>
      <c r="F365" s="26">
        <f>ROUND(E365*INDEX('Payoff Plan'!$D$4:$D$11,$C365)/12,2)</f>
      </c>
      <c r="G365" s="26">
        <f>MIN(INDEX('Payoff Plan'!$E$4:$E$11,$C365),E365+F365)</f>
      </c>
      <c r="H365" s="26">
        <f>Debts!$B$6-SUM(G365:G372)</f>
      </c>
      <c r="I365" s="26">
        <f>MAX(0,ROUND(MIN(E365+F365-G365,H365),2))</f>
      </c>
      <c r="J365" s="26">
        <f>ROUND(E365+F365-G365-I365,2)</f>
      </c>
    </row>
    <row r="366" spans="1:10" x14ac:dyDescent="0.25">
      <c r="A366" s="20">
        <v>46</v>
      </c>
      <c r="B366" s="25">
        <f>DATE(YEAR(Debts!$B$5),MONTH(Debts!$B$5)+$A366-1,1)</f>
      </c>
      <c r="C366" s="20">
        <v>2</v>
      </c>
      <c r="D366" s="21">
        <f>INDEX('Payoff Plan'!$B$4:$B$11,$C366)</f>
      </c>
      <c r="E366" s="26">
        <f>J358</f>
      </c>
      <c r="F366" s="26">
        <f>ROUND(E366*INDEX('Payoff Plan'!$D$4:$D$11,$C366)/12,2)</f>
      </c>
      <c r="G366" s="26">
        <f>MIN(INDEX('Payoff Plan'!$E$4:$E$11,$C366),E366+F366)</f>
      </c>
      <c r="H366" s="26">
        <f>H365-I365</f>
      </c>
      <c r="I366" s="26">
        <f>MAX(0,ROUND(MIN(E366+F366-G366,H366),2))</f>
      </c>
      <c r="J366" s="26">
        <f>ROUND(E366+F366-G366-I366,2)</f>
      </c>
    </row>
    <row r="367" spans="1:10" x14ac:dyDescent="0.25">
      <c r="A367" s="20">
        <v>46</v>
      </c>
      <c r="B367" s="25">
        <f>DATE(YEAR(Debts!$B$5),MONTH(Debts!$B$5)+$A367-1,1)</f>
      </c>
      <c r="C367" s="20">
        <v>3</v>
      </c>
      <c r="D367" s="21">
        <f>INDEX('Payoff Plan'!$B$4:$B$11,$C367)</f>
      </c>
      <c r="E367" s="26">
        <f>J359</f>
      </c>
      <c r="F367" s="26">
        <f>ROUND(E367*INDEX('Payoff Plan'!$D$4:$D$11,$C367)/12,2)</f>
      </c>
      <c r="G367" s="26">
        <f>MIN(INDEX('Payoff Plan'!$E$4:$E$11,$C367),E367+F367)</f>
      </c>
      <c r="H367" s="26">
        <f>H366-I366</f>
      </c>
      <c r="I367" s="26">
        <f>MAX(0,ROUND(MIN(E367+F367-G367,H367),2))</f>
      </c>
      <c r="J367" s="26">
        <f>ROUND(E367+F367-G367-I367,2)</f>
      </c>
    </row>
    <row r="368" spans="1:10" x14ac:dyDescent="0.25">
      <c r="A368" s="20">
        <v>46</v>
      </c>
      <c r="B368" s="25">
        <f>DATE(YEAR(Debts!$B$5),MONTH(Debts!$B$5)+$A368-1,1)</f>
      </c>
      <c r="C368" s="20">
        <v>4</v>
      </c>
      <c r="D368" s="21">
        <f>INDEX('Payoff Plan'!$B$4:$B$11,$C368)</f>
      </c>
      <c r="E368" s="26">
        <f>J360</f>
      </c>
      <c r="F368" s="26">
        <f>ROUND(E368*INDEX('Payoff Plan'!$D$4:$D$11,$C368)/12,2)</f>
      </c>
      <c r="G368" s="26">
        <f>MIN(INDEX('Payoff Plan'!$E$4:$E$11,$C368),E368+F368)</f>
      </c>
      <c r="H368" s="26">
        <f>H367-I367</f>
      </c>
      <c r="I368" s="26">
        <f>MAX(0,ROUND(MIN(E368+F368-G368,H368),2))</f>
      </c>
      <c r="J368" s="26">
        <f>ROUND(E368+F368-G368-I368,2)</f>
      </c>
    </row>
    <row r="369" spans="1:10" x14ac:dyDescent="0.25">
      <c r="A369" s="20">
        <v>46</v>
      </c>
      <c r="B369" s="25">
        <f>DATE(YEAR(Debts!$B$5),MONTH(Debts!$B$5)+$A369-1,1)</f>
      </c>
      <c r="C369" s="20">
        <v>5</v>
      </c>
      <c r="D369" s="21">
        <f>INDEX('Payoff Plan'!$B$4:$B$11,$C369)</f>
      </c>
      <c r="E369" s="26">
        <f>J361</f>
      </c>
      <c r="F369" s="26">
        <f>ROUND(E369*INDEX('Payoff Plan'!$D$4:$D$11,$C369)/12,2)</f>
      </c>
      <c r="G369" s="26">
        <f>MIN(INDEX('Payoff Plan'!$E$4:$E$11,$C369),E369+F369)</f>
      </c>
      <c r="H369" s="26">
        <f>H368-I368</f>
      </c>
      <c r="I369" s="26">
        <f>MAX(0,ROUND(MIN(E369+F369-G369,H369),2))</f>
      </c>
      <c r="J369" s="26">
        <f>ROUND(E369+F369-G369-I369,2)</f>
      </c>
    </row>
    <row r="370" spans="1:10" x14ac:dyDescent="0.25">
      <c r="A370" s="20">
        <v>46</v>
      </c>
      <c r="B370" s="25">
        <f>DATE(YEAR(Debts!$B$5),MONTH(Debts!$B$5)+$A370-1,1)</f>
      </c>
      <c r="C370" s="20">
        <v>6</v>
      </c>
      <c r="D370" s="21">
        <f>INDEX('Payoff Plan'!$B$4:$B$11,$C370)</f>
      </c>
      <c r="E370" s="26">
        <f>J362</f>
      </c>
      <c r="F370" s="26">
        <f>ROUND(E370*INDEX('Payoff Plan'!$D$4:$D$11,$C370)/12,2)</f>
      </c>
      <c r="G370" s="26">
        <f>MIN(INDEX('Payoff Plan'!$E$4:$E$11,$C370),E370+F370)</f>
      </c>
      <c r="H370" s="26">
        <f>H369-I369</f>
      </c>
      <c r="I370" s="26">
        <f>MAX(0,ROUND(MIN(E370+F370-G370,H370),2))</f>
      </c>
      <c r="J370" s="26">
        <f>ROUND(E370+F370-G370-I370,2)</f>
      </c>
    </row>
    <row r="371" spans="1:10" x14ac:dyDescent="0.25">
      <c r="A371" s="20">
        <v>46</v>
      </c>
      <c r="B371" s="25">
        <f>DATE(YEAR(Debts!$B$5),MONTH(Debts!$B$5)+$A371-1,1)</f>
      </c>
      <c r="C371" s="20">
        <v>7</v>
      </c>
      <c r="D371" s="21">
        <f>INDEX('Payoff Plan'!$B$4:$B$11,$C371)</f>
      </c>
      <c r="E371" s="26">
        <f>J363</f>
      </c>
      <c r="F371" s="26">
        <f>ROUND(E371*INDEX('Payoff Plan'!$D$4:$D$11,$C371)/12,2)</f>
      </c>
      <c r="G371" s="26">
        <f>MIN(INDEX('Payoff Plan'!$E$4:$E$11,$C371),E371+F371)</f>
      </c>
      <c r="H371" s="26">
        <f>H370-I370</f>
      </c>
      <c r="I371" s="26">
        <f>MAX(0,ROUND(MIN(E371+F371-G371,H371),2))</f>
      </c>
      <c r="J371" s="26">
        <f>ROUND(E371+F371-G371-I371,2)</f>
      </c>
    </row>
    <row r="372" spans="1:10" x14ac:dyDescent="0.25">
      <c r="A372" s="20">
        <v>46</v>
      </c>
      <c r="B372" s="25">
        <f>DATE(YEAR(Debts!$B$5),MONTH(Debts!$B$5)+$A372-1,1)</f>
      </c>
      <c r="C372" s="20">
        <v>8</v>
      </c>
      <c r="D372" s="21">
        <f>INDEX('Payoff Plan'!$B$4:$B$11,$C372)</f>
      </c>
      <c r="E372" s="26">
        <f>J364</f>
      </c>
      <c r="F372" s="26">
        <f>ROUND(E372*INDEX('Payoff Plan'!$D$4:$D$11,$C372)/12,2)</f>
      </c>
      <c r="G372" s="26">
        <f>MIN(INDEX('Payoff Plan'!$E$4:$E$11,$C372),E372+F372)</f>
      </c>
      <c r="H372" s="26">
        <f>H371-I371</f>
      </c>
      <c r="I372" s="26">
        <f>MAX(0,ROUND(MIN(E372+F372-G372,H372),2))</f>
      </c>
      <c r="J372" s="26">
        <f>ROUND(E372+F372-G372-I372,2)</f>
      </c>
    </row>
    <row r="373" spans="1:10" x14ac:dyDescent="0.25">
      <c r="A373" s="20">
        <v>47</v>
      </c>
      <c r="B373" s="25">
        <f>DATE(YEAR(Debts!$B$5),MONTH(Debts!$B$5)+$A373-1,1)</f>
      </c>
      <c r="C373" s="20">
        <v>1</v>
      </c>
      <c r="D373" s="21">
        <f>INDEX('Payoff Plan'!$B$4:$B$11,$C373)</f>
      </c>
      <c r="E373" s="26">
        <f>J365</f>
      </c>
      <c r="F373" s="26">
        <f>ROUND(E373*INDEX('Payoff Plan'!$D$4:$D$11,$C373)/12,2)</f>
      </c>
      <c r="G373" s="26">
        <f>MIN(INDEX('Payoff Plan'!$E$4:$E$11,$C373),E373+F373)</f>
      </c>
      <c r="H373" s="26">
        <f>Debts!$B$6-SUM(G373:G380)</f>
      </c>
      <c r="I373" s="26">
        <f>MAX(0,ROUND(MIN(E373+F373-G373,H373),2))</f>
      </c>
      <c r="J373" s="26">
        <f>ROUND(E373+F373-G373-I373,2)</f>
      </c>
    </row>
    <row r="374" spans="1:10" x14ac:dyDescent="0.25">
      <c r="A374" s="20">
        <v>47</v>
      </c>
      <c r="B374" s="25">
        <f>DATE(YEAR(Debts!$B$5),MONTH(Debts!$B$5)+$A374-1,1)</f>
      </c>
      <c r="C374" s="20">
        <v>2</v>
      </c>
      <c r="D374" s="21">
        <f>INDEX('Payoff Plan'!$B$4:$B$11,$C374)</f>
      </c>
      <c r="E374" s="26">
        <f>J366</f>
      </c>
      <c r="F374" s="26">
        <f>ROUND(E374*INDEX('Payoff Plan'!$D$4:$D$11,$C374)/12,2)</f>
      </c>
      <c r="G374" s="26">
        <f>MIN(INDEX('Payoff Plan'!$E$4:$E$11,$C374),E374+F374)</f>
      </c>
      <c r="H374" s="26">
        <f>H373-I373</f>
      </c>
      <c r="I374" s="26">
        <f>MAX(0,ROUND(MIN(E374+F374-G374,H374),2))</f>
      </c>
      <c r="J374" s="26">
        <f>ROUND(E374+F374-G374-I374,2)</f>
      </c>
    </row>
    <row r="375" spans="1:10" x14ac:dyDescent="0.25">
      <c r="A375" s="20">
        <v>47</v>
      </c>
      <c r="B375" s="25">
        <f>DATE(YEAR(Debts!$B$5),MONTH(Debts!$B$5)+$A375-1,1)</f>
      </c>
      <c r="C375" s="20">
        <v>3</v>
      </c>
      <c r="D375" s="21">
        <f>INDEX('Payoff Plan'!$B$4:$B$11,$C375)</f>
      </c>
      <c r="E375" s="26">
        <f>J367</f>
      </c>
      <c r="F375" s="26">
        <f>ROUND(E375*INDEX('Payoff Plan'!$D$4:$D$11,$C375)/12,2)</f>
      </c>
      <c r="G375" s="26">
        <f>MIN(INDEX('Payoff Plan'!$E$4:$E$11,$C375),E375+F375)</f>
      </c>
      <c r="H375" s="26">
        <f>H374-I374</f>
      </c>
      <c r="I375" s="26">
        <f>MAX(0,ROUND(MIN(E375+F375-G375,H375),2))</f>
      </c>
      <c r="J375" s="26">
        <f>ROUND(E375+F375-G375-I375,2)</f>
      </c>
    </row>
    <row r="376" spans="1:10" x14ac:dyDescent="0.25">
      <c r="A376" s="20">
        <v>47</v>
      </c>
      <c r="B376" s="25">
        <f>DATE(YEAR(Debts!$B$5),MONTH(Debts!$B$5)+$A376-1,1)</f>
      </c>
      <c r="C376" s="20">
        <v>4</v>
      </c>
      <c r="D376" s="21">
        <f>INDEX('Payoff Plan'!$B$4:$B$11,$C376)</f>
      </c>
      <c r="E376" s="26">
        <f>J368</f>
      </c>
      <c r="F376" s="26">
        <f>ROUND(E376*INDEX('Payoff Plan'!$D$4:$D$11,$C376)/12,2)</f>
      </c>
      <c r="G376" s="26">
        <f>MIN(INDEX('Payoff Plan'!$E$4:$E$11,$C376),E376+F376)</f>
      </c>
      <c r="H376" s="26">
        <f>H375-I375</f>
      </c>
      <c r="I376" s="26">
        <f>MAX(0,ROUND(MIN(E376+F376-G376,H376),2))</f>
      </c>
      <c r="J376" s="26">
        <f>ROUND(E376+F376-G376-I376,2)</f>
      </c>
    </row>
    <row r="377" spans="1:10" x14ac:dyDescent="0.25">
      <c r="A377" s="20">
        <v>47</v>
      </c>
      <c r="B377" s="25">
        <f>DATE(YEAR(Debts!$B$5),MONTH(Debts!$B$5)+$A377-1,1)</f>
      </c>
      <c r="C377" s="20">
        <v>5</v>
      </c>
      <c r="D377" s="21">
        <f>INDEX('Payoff Plan'!$B$4:$B$11,$C377)</f>
      </c>
      <c r="E377" s="26">
        <f>J369</f>
      </c>
      <c r="F377" s="26">
        <f>ROUND(E377*INDEX('Payoff Plan'!$D$4:$D$11,$C377)/12,2)</f>
      </c>
      <c r="G377" s="26">
        <f>MIN(INDEX('Payoff Plan'!$E$4:$E$11,$C377),E377+F377)</f>
      </c>
      <c r="H377" s="26">
        <f>H376-I376</f>
      </c>
      <c r="I377" s="26">
        <f>MAX(0,ROUND(MIN(E377+F377-G377,H377),2))</f>
      </c>
      <c r="J377" s="26">
        <f>ROUND(E377+F377-G377-I377,2)</f>
      </c>
    </row>
    <row r="378" spans="1:10" x14ac:dyDescent="0.25">
      <c r="A378" s="20">
        <v>47</v>
      </c>
      <c r="B378" s="25">
        <f>DATE(YEAR(Debts!$B$5),MONTH(Debts!$B$5)+$A378-1,1)</f>
      </c>
      <c r="C378" s="20">
        <v>6</v>
      </c>
      <c r="D378" s="21">
        <f>INDEX('Payoff Plan'!$B$4:$B$11,$C378)</f>
      </c>
      <c r="E378" s="26">
        <f>J370</f>
      </c>
      <c r="F378" s="26">
        <f>ROUND(E378*INDEX('Payoff Plan'!$D$4:$D$11,$C378)/12,2)</f>
      </c>
      <c r="G378" s="26">
        <f>MIN(INDEX('Payoff Plan'!$E$4:$E$11,$C378),E378+F378)</f>
      </c>
      <c r="H378" s="26">
        <f>H377-I377</f>
      </c>
      <c r="I378" s="26">
        <f>MAX(0,ROUND(MIN(E378+F378-G378,H378),2))</f>
      </c>
      <c r="J378" s="26">
        <f>ROUND(E378+F378-G378-I378,2)</f>
      </c>
    </row>
    <row r="379" spans="1:10" x14ac:dyDescent="0.25">
      <c r="A379" s="20">
        <v>47</v>
      </c>
      <c r="B379" s="25">
        <f>DATE(YEAR(Debts!$B$5),MONTH(Debts!$B$5)+$A379-1,1)</f>
      </c>
      <c r="C379" s="20">
        <v>7</v>
      </c>
      <c r="D379" s="21">
        <f>INDEX('Payoff Plan'!$B$4:$B$11,$C379)</f>
      </c>
      <c r="E379" s="26">
        <f>J371</f>
      </c>
      <c r="F379" s="26">
        <f>ROUND(E379*INDEX('Payoff Plan'!$D$4:$D$11,$C379)/12,2)</f>
      </c>
      <c r="G379" s="26">
        <f>MIN(INDEX('Payoff Plan'!$E$4:$E$11,$C379),E379+F379)</f>
      </c>
      <c r="H379" s="26">
        <f>H378-I378</f>
      </c>
      <c r="I379" s="26">
        <f>MAX(0,ROUND(MIN(E379+F379-G379,H379),2))</f>
      </c>
      <c r="J379" s="26">
        <f>ROUND(E379+F379-G379-I379,2)</f>
      </c>
    </row>
    <row r="380" spans="1:10" x14ac:dyDescent="0.25">
      <c r="A380" s="20">
        <v>47</v>
      </c>
      <c r="B380" s="25">
        <f>DATE(YEAR(Debts!$B$5),MONTH(Debts!$B$5)+$A380-1,1)</f>
      </c>
      <c r="C380" s="20">
        <v>8</v>
      </c>
      <c r="D380" s="21">
        <f>INDEX('Payoff Plan'!$B$4:$B$11,$C380)</f>
      </c>
      <c r="E380" s="26">
        <f>J372</f>
      </c>
      <c r="F380" s="26">
        <f>ROUND(E380*INDEX('Payoff Plan'!$D$4:$D$11,$C380)/12,2)</f>
      </c>
      <c r="G380" s="26">
        <f>MIN(INDEX('Payoff Plan'!$E$4:$E$11,$C380),E380+F380)</f>
      </c>
      <c r="H380" s="26">
        <f>H379-I379</f>
      </c>
      <c r="I380" s="26">
        <f>MAX(0,ROUND(MIN(E380+F380-G380,H380),2))</f>
      </c>
      <c r="J380" s="26">
        <f>ROUND(E380+F380-G380-I380,2)</f>
      </c>
    </row>
    <row r="381" spans="1:10" x14ac:dyDescent="0.25">
      <c r="A381" s="20">
        <v>48</v>
      </c>
      <c r="B381" s="25">
        <f>DATE(YEAR(Debts!$B$5),MONTH(Debts!$B$5)+$A381-1,1)</f>
      </c>
      <c r="C381" s="20">
        <v>1</v>
      </c>
      <c r="D381" s="21">
        <f>INDEX('Payoff Plan'!$B$4:$B$11,$C381)</f>
      </c>
      <c r="E381" s="26">
        <f>J373</f>
      </c>
      <c r="F381" s="26">
        <f>ROUND(E381*INDEX('Payoff Plan'!$D$4:$D$11,$C381)/12,2)</f>
      </c>
      <c r="G381" s="26">
        <f>MIN(INDEX('Payoff Plan'!$E$4:$E$11,$C381),E381+F381)</f>
      </c>
      <c r="H381" s="26">
        <f>Debts!$B$6-SUM(G381:G388)</f>
      </c>
      <c r="I381" s="26">
        <f>MAX(0,ROUND(MIN(E381+F381-G381,H381),2))</f>
      </c>
      <c r="J381" s="26">
        <f>ROUND(E381+F381-G381-I381,2)</f>
      </c>
    </row>
    <row r="382" spans="1:10" x14ac:dyDescent="0.25">
      <c r="A382" s="20">
        <v>48</v>
      </c>
      <c r="B382" s="25">
        <f>DATE(YEAR(Debts!$B$5),MONTH(Debts!$B$5)+$A382-1,1)</f>
      </c>
      <c r="C382" s="20">
        <v>2</v>
      </c>
      <c r="D382" s="21">
        <f>INDEX('Payoff Plan'!$B$4:$B$11,$C382)</f>
      </c>
      <c r="E382" s="26">
        <f>J374</f>
      </c>
      <c r="F382" s="26">
        <f>ROUND(E382*INDEX('Payoff Plan'!$D$4:$D$11,$C382)/12,2)</f>
      </c>
      <c r="G382" s="26">
        <f>MIN(INDEX('Payoff Plan'!$E$4:$E$11,$C382),E382+F382)</f>
      </c>
      <c r="H382" s="26">
        <f>H381-I381</f>
      </c>
      <c r="I382" s="26">
        <f>MAX(0,ROUND(MIN(E382+F382-G382,H382),2))</f>
      </c>
      <c r="J382" s="26">
        <f>ROUND(E382+F382-G382-I382,2)</f>
      </c>
    </row>
    <row r="383" spans="1:10" x14ac:dyDescent="0.25">
      <c r="A383" s="20">
        <v>48</v>
      </c>
      <c r="B383" s="25">
        <f>DATE(YEAR(Debts!$B$5),MONTH(Debts!$B$5)+$A383-1,1)</f>
      </c>
      <c r="C383" s="20">
        <v>3</v>
      </c>
      <c r="D383" s="21">
        <f>INDEX('Payoff Plan'!$B$4:$B$11,$C383)</f>
      </c>
      <c r="E383" s="26">
        <f>J375</f>
      </c>
      <c r="F383" s="26">
        <f>ROUND(E383*INDEX('Payoff Plan'!$D$4:$D$11,$C383)/12,2)</f>
      </c>
      <c r="G383" s="26">
        <f>MIN(INDEX('Payoff Plan'!$E$4:$E$11,$C383),E383+F383)</f>
      </c>
      <c r="H383" s="26">
        <f>H382-I382</f>
      </c>
      <c r="I383" s="26">
        <f>MAX(0,ROUND(MIN(E383+F383-G383,H383),2))</f>
      </c>
      <c r="J383" s="26">
        <f>ROUND(E383+F383-G383-I383,2)</f>
      </c>
    </row>
    <row r="384" spans="1:10" x14ac:dyDescent="0.25">
      <c r="A384" s="20">
        <v>48</v>
      </c>
      <c r="B384" s="25">
        <f>DATE(YEAR(Debts!$B$5),MONTH(Debts!$B$5)+$A384-1,1)</f>
      </c>
      <c r="C384" s="20">
        <v>4</v>
      </c>
      <c r="D384" s="21">
        <f>INDEX('Payoff Plan'!$B$4:$B$11,$C384)</f>
      </c>
      <c r="E384" s="26">
        <f>J376</f>
      </c>
      <c r="F384" s="26">
        <f>ROUND(E384*INDEX('Payoff Plan'!$D$4:$D$11,$C384)/12,2)</f>
      </c>
      <c r="G384" s="26">
        <f>MIN(INDEX('Payoff Plan'!$E$4:$E$11,$C384),E384+F384)</f>
      </c>
      <c r="H384" s="26">
        <f>H383-I383</f>
      </c>
      <c r="I384" s="26">
        <f>MAX(0,ROUND(MIN(E384+F384-G384,H384),2))</f>
      </c>
      <c r="J384" s="26">
        <f>ROUND(E384+F384-G384-I384,2)</f>
      </c>
    </row>
    <row r="385" spans="1:10" x14ac:dyDescent="0.25">
      <c r="A385" s="20">
        <v>48</v>
      </c>
      <c r="B385" s="25">
        <f>DATE(YEAR(Debts!$B$5),MONTH(Debts!$B$5)+$A385-1,1)</f>
      </c>
      <c r="C385" s="20">
        <v>5</v>
      </c>
      <c r="D385" s="21">
        <f>INDEX('Payoff Plan'!$B$4:$B$11,$C385)</f>
      </c>
      <c r="E385" s="26">
        <f>J377</f>
      </c>
      <c r="F385" s="26">
        <f>ROUND(E385*INDEX('Payoff Plan'!$D$4:$D$11,$C385)/12,2)</f>
      </c>
      <c r="G385" s="26">
        <f>MIN(INDEX('Payoff Plan'!$E$4:$E$11,$C385),E385+F385)</f>
      </c>
      <c r="H385" s="26">
        <f>H384-I384</f>
      </c>
      <c r="I385" s="26">
        <f>MAX(0,ROUND(MIN(E385+F385-G385,H385),2))</f>
      </c>
      <c r="J385" s="26">
        <f>ROUND(E385+F385-G385-I385,2)</f>
      </c>
    </row>
    <row r="386" spans="1:10" x14ac:dyDescent="0.25">
      <c r="A386" s="20">
        <v>48</v>
      </c>
      <c r="B386" s="25">
        <f>DATE(YEAR(Debts!$B$5),MONTH(Debts!$B$5)+$A386-1,1)</f>
      </c>
      <c r="C386" s="20">
        <v>6</v>
      </c>
      <c r="D386" s="21">
        <f>INDEX('Payoff Plan'!$B$4:$B$11,$C386)</f>
      </c>
      <c r="E386" s="26">
        <f>J378</f>
      </c>
      <c r="F386" s="26">
        <f>ROUND(E386*INDEX('Payoff Plan'!$D$4:$D$11,$C386)/12,2)</f>
      </c>
      <c r="G386" s="26">
        <f>MIN(INDEX('Payoff Plan'!$E$4:$E$11,$C386),E386+F386)</f>
      </c>
      <c r="H386" s="26">
        <f>H385-I385</f>
      </c>
      <c r="I386" s="26">
        <f>MAX(0,ROUND(MIN(E386+F386-G386,H386),2))</f>
      </c>
      <c r="J386" s="26">
        <f>ROUND(E386+F386-G386-I386,2)</f>
      </c>
    </row>
    <row r="387" spans="1:10" x14ac:dyDescent="0.25">
      <c r="A387" s="20">
        <v>48</v>
      </c>
      <c r="B387" s="25">
        <f>DATE(YEAR(Debts!$B$5),MONTH(Debts!$B$5)+$A387-1,1)</f>
      </c>
      <c r="C387" s="20">
        <v>7</v>
      </c>
      <c r="D387" s="21">
        <f>INDEX('Payoff Plan'!$B$4:$B$11,$C387)</f>
      </c>
      <c r="E387" s="26">
        <f>J379</f>
      </c>
      <c r="F387" s="26">
        <f>ROUND(E387*INDEX('Payoff Plan'!$D$4:$D$11,$C387)/12,2)</f>
      </c>
      <c r="G387" s="26">
        <f>MIN(INDEX('Payoff Plan'!$E$4:$E$11,$C387),E387+F387)</f>
      </c>
      <c r="H387" s="26">
        <f>H386-I386</f>
      </c>
      <c r="I387" s="26">
        <f>MAX(0,ROUND(MIN(E387+F387-G387,H387),2))</f>
      </c>
      <c r="J387" s="26">
        <f>ROUND(E387+F387-G387-I387,2)</f>
      </c>
    </row>
    <row r="388" spans="1:10" x14ac:dyDescent="0.25">
      <c r="A388" s="20">
        <v>48</v>
      </c>
      <c r="B388" s="25">
        <f>DATE(YEAR(Debts!$B$5),MONTH(Debts!$B$5)+$A388-1,1)</f>
      </c>
      <c r="C388" s="20">
        <v>8</v>
      </c>
      <c r="D388" s="21">
        <f>INDEX('Payoff Plan'!$B$4:$B$11,$C388)</f>
      </c>
      <c r="E388" s="26">
        <f>J380</f>
      </c>
      <c r="F388" s="26">
        <f>ROUND(E388*INDEX('Payoff Plan'!$D$4:$D$11,$C388)/12,2)</f>
      </c>
      <c r="G388" s="26">
        <f>MIN(INDEX('Payoff Plan'!$E$4:$E$11,$C388),E388+F388)</f>
      </c>
      <c r="H388" s="26">
        <f>H387-I387</f>
      </c>
      <c r="I388" s="26">
        <f>MAX(0,ROUND(MIN(E388+F388-G388,H388),2))</f>
      </c>
      <c r="J388" s="26">
        <f>ROUND(E388+F388-G388-I388,2)</f>
      </c>
    </row>
    <row r="389" spans="1:10" x14ac:dyDescent="0.25">
      <c r="A389" s="20">
        <v>49</v>
      </c>
      <c r="B389" s="25">
        <f>DATE(YEAR(Debts!$B$5),MONTH(Debts!$B$5)+$A389-1,1)</f>
      </c>
      <c r="C389" s="20">
        <v>1</v>
      </c>
      <c r="D389" s="21">
        <f>INDEX('Payoff Plan'!$B$4:$B$11,$C389)</f>
      </c>
      <c r="E389" s="26">
        <f>J381</f>
      </c>
      <c r="F389" s="26">
        <f>ROUND(E389*INDEX('Payoff Plan'!$D$4:$D$11,$C389)/12,2)</f>
      </c>
      <c r="G389" s="26">
        <f>MIN(INDEX('Payoff Plan'!$E$4:$E$11,$C389),E389+F389)</f>
      </c>
      <c r="H389" s="26">
        <f>Debts!$B$6-SUM(G389:G396)</f>
      </c>
      <c r="I389" s="26">
        <f>MAX(0,ROUND(MIN(E389+F389-G389,H389),2))</f>
      </c>
      <c r="J389" s="26">
        <f>ROUND(E389+F389-G389-I389,2)</f>
      </c>
    </row>
    <row r="390" spans="1:10" x14ac:dyDescent="0.25">
      <c r="A390" s="20">
        <v>49</v>
      </c>
      <c r="B390" s="25">
        <f>DATE(YEAR(Debts!$B$5),MONTH(Debts!$B$5)+$A390-1,1)</f>
      </c>
      <c r="C390" s="20">
        <v>2</v>
      </c>
      <c r="D390" s="21">
        <f>INDEX('Payoff Plan'!$B$4:$B$11,$C390)</f>
      </c>
      <c r="E390" s="26">
        <f>J382</f>
      </c>
      <c r="F390" s="26">
        <f>ROUND(E390*INDEX('Payoff Plan'!$D$4:$D$11,$C390)/12,2)</f>
      </c>
      <c r="G390" s="26">
        <f>MIN(INDEX('Payoff Plan'!$E$4:$E$11,$C390),E390+F390)</f>
      </c>
      <c r="H390" s="26">
        <f>H389-I389</f>
      </c>
      <c r="I390" s="26">
        <f>MAX(0,ROUND(MIN(E390+F390-G390,H390),2))</f>
      </c>
      <c r="J390" s="26">
        <f>ROUND(E390+F390-G390-I390,2)</f>
      </c>
    </row>
    <row r="391" spans="1:10" x14ac:dyDescent="0.25">
      <c r="A391" s="20">
        <v>49</v>
      </c>
      <c r="B391" s="25">
        <f>DATE(YEAR(Debts!$B$5),MONTH(Debts!$B$5)+$A391-1,1)</f>
      </c>
      <c r="C391" s="20">
        <v>3</v>
      </c>
      <c r="D391" s="21">
        <f>INDEX('Payoff Plan'!$B$4:$B$11,$C391)</f>
      </c>
      <c r="E391" s="26">
        <f>J383</f>
      </c>
      <c r="F391" s="26">
        <f>ROUND(E391*INDEX('Payoff Plan'!$D$4:$D$11,$C391)/12,2)</f>
      </c>
      <c r="G391" s="26">
        <f>MIN(INDEX('Payoff Plan'!$E$4:$E$11,$C391),E391+F391)</f>
      </c>
      <c r="H391" s="26">
        <f>H390-I390</f>
      </c>
      <c r="I391" s="26">
        <f>MAX(0,ROUND(MIN(E391+F391-G391,H391),2))</f>
      </c>
      <c r="J391" s="26">
        <f>ROUND(E391+F391-G391-I391,2)</f>
      </c>
    </row>
    <row r="392" spans="1:10" x14ac:dyDescent="0.25">
      <c r="A392" s="20">
        <v>49</v>
      </c>
      <c r="B392" s="25">
        <f>DATE(YEAR(Debts!$B$5),MONTH(Debts!$B$5)+$A392-1,1)</f>
      </c>
      <c r="C392" s="20">
        <v>4</v>
      </c>
      <c r="D392" s="21">
        <f>INDEX('Payoff Plan'!$B$4:$B$11,$C392)</f>
      </c>
      <c r="E392" s="26">
        <f>J384</f>
      </c>
      <c r="F392" s="26">
        <f>ROUND(E392*INDEX('Payoff Plan'!$D$4:$D$11,$C392)/12,2)</f>
      </c>
      <c r="G392" s="26">
        <f>MIN(INDEX('Payoff Plan'!$E$4:$E$11,$C392),E392+F392)</f>
      </c>
      <c r="H392" s="26">
        <f>H391-I391</f>
      </c>
      <c r="I392" s="26">
        <f>MAX(0,ROUND(MIN(E392+F392-G392,H392),2))</f>
      </c>
      <c r="J392" s="26">
        <f>ROUND(E392+F392-G392-I392,2)</f>
      </c>
    </row>
    <row r="393" spans="1:10" x14ac:dyDescent="0.25">
      <c r="A393" s="20">
        <v>49</v>
      </c>
      <c r="B393" s="25">
        <f>DATE(YEAR(Debts!$B$5),MONTH(Debts!$B$5)+$A393-1,1)</f>
      </c>
      <c r="C393" s="20">
        <v>5</v>
      </c>
      <c r="D393" s="21">
        <f>INDEX('Payoff Plan'!$B$4:$B$11,$C393)</f>
      </c>
      <c r="E393" s="26">
        <f>J385</f>
      </c>
      <c r="F393" s="26">
        <f>ROUND(E393*INDEX('Payoff Plan'!$D$4:$D$11,$C393)/12,2)</f>
      </c>
      <c r="G393" s="26">
        <f>MIN(INDEX('Payoff Plan'!$E$4:$E$11,$C393),E393+F393)</f>
      </c>
      <c r="H393" s="26">
        <f>H392-I392</f>
      </c>
      <c r="I393" s="26">
        <f>MAX(0,ROUND(MIN(E393+F393-G393,H393),2))</f>
      </c>
      <c r="J393" s="26">
        <f>ROUND(E393+F393-G393-I393,2)</f>
      </c>
    </row>
    <row r="394" spans="1:10" x14ac:dyDescent="0.25">
      <c r="A394" s="20">
        <v>49</v>
      </c>
      <c r="B394" s="25">
        <f>DATE(YEAR(Debts!$B$5),MONTH(Debts!$B$5)+$A394-1,1)</f>
      </c>
      <c r="C394" s="20">
        <v>6</v>
      </c>
      <c r="D394" s="21">
        <f>INDEX('Payoff Plan'!$B$4:$B$11,$C394)</f>
      </c>
      <c r="E394" s="26">
        <f>J386</f>
      </c>
      <c r="F394" s="26">
        <f>ROUND(E394*INDEX('Payoff Plan'!$D$4:$D$11,$C394)/12,2)</f>
      </c>
      <c r="G394" s="26">
        <f>MIN(INDEX('Payoff Plan'!$E$4:$E$11,$C394),E394+F394)</f>
      </c>
      <c r="H394" s="26">
        <f>H393-I393</f>
      </c>
      <c r="I394" s="26">
        <f>MAX(0,ROUND(MIN(E394+F394-G394,H394),2))</f>
      </c>
      <c r="J394" s="26">
        <f>ROUND(E394+F394-G394-I394,2)</f>
      </c>
    </row>
    <row r="395" spans="1:10" x14ac:dyDescent="0.25">
      <c r="A395" s="20">
        <v>49</v>
      </c>
      <c r="B395" s="25">
        <f>DATE(YEAR(Debts!$B$5),MONTH(Debts!$B$5)+$A395-1,1)</f>
      </c>
      <c r="C395" s="20">
        <v>7</v>
      </c>
      <c r="D395" s="21">
        <f>INDEX('Payoff Plan'!$B$4:$B$11,$C395)</f>
      </c>
      <c r="E395" s="26">
        <f>J387</f>
      </c>
      <c r="F395" s="26">
        <f>ROUND(E395*INDEX('Payoff Plan'!$D$4:$D$11,$C395)/12,2)</f>
      </c>
      <c r="G395" s="26">
        <f>MIN(INDEX('Payoff Plan'!$E$4:$E$11,$C395),E395+F395)</f>
      </c>
      <c r="H395" s="26">
        <f>H394-I394</f>
      </c>
      <c r="I395" s="26">
        <f>MAX(0,ROUND(MIN(E395+F395-G395,H395),2))</f>
      </c>
      <c r="J395" s="26">
        <f>ROUND(E395+F395-G395-I395,2)</f>
      </c>
    </row>
    <row r="396" spans="1:10" x14ac:dyDescent="0.25">
      <c r="A396" s="20">
        <v>49</v>
      </c>
      <c r="B396" s="25">
        <f>DATE(YEAR(Debts!$B$5),MONTH(Debts!$B$5)+$A396-1,1)</f>
      </c>
      <c r="C396" s="20">
        <v>8</v>
      </c>
      <c r="D396" s="21">
        <f>INDEX('Payoff Plan'!$B$4:$B$11,$C396)</f>
      </c>
      <c r="E396" s="26">
        <f>J388</f>
      </c>
      <c r="F396" s="26">
        <f>ROUND(E396*INDEX('Payoff Plan'!$D$4:$D$11,$C396)/12,2)</f>
      </c>
      <c r="G396" s="26">
        <f>MIN(INDEX('Payoff Plan'!$E$4:$E$11,$C396),E396+F396)</f>
      </c>
      <c r="H396" s="26">
        <f>H395-I395</f>
      </c>
      <c r="I396" s="26">
        <f>MAX(0,ROUND(MIN(E396+F396-G396,H396),2))</f>
      </c>
      <c r="J396" s="26">
        <f>ROUND(E396+F396-G396-I396,2)</f>
      </c>
    </row>
    <row r="397" spans="1:10" x14ac:dyDescent="0.25">
      <c r="A397" s="20">
        <v>50</v>
      </c>
      <c r="B397" s="25">
        <f>DATE(YEAR(Debts!$B$5),MONTH(Debts!$B$5)+$A397-1,1)</f>
      </c>
      <c r="C397" s="20">
        <v>1</v>
      </c>
      <c r="D397" s="21">
        <f>INDEX('Payoff Plan'!$B$4:$B$11,$C397)</f>
      </c>
      <c r="E397" s="26">
        <f>J389</f>
      </c>
      <c r="F397" s="26">
        <f>ROUND(E397*INDEX('Payoff Plan'!$D$4:$D$11,$C397)/12,2)</f>
      </c>
      <c r="G397" s="26">
        <f>MIN(INDEX('Payoff Plan'!$E$4:$E$11,$C397),E397+F397)</f>
      </c>
      <c r="H397" s="26">
        <f>Debts!$B$6-SUM(G397:G404)</f>
      </c>
      <c r="I397" s="26">
        <f>MAX(0,ROUND(MIN(E397+F397-G397,H397),2))</f>
      </c>
      <c r="J397" s="26">
        <f>ROUND(E397+F397-G397-I397,2)</f>
      </c>
    </row>
    <row r="398" spans="1:10" x14ac:dyDescent="0.25">
      <c r="A398" s="20">
        <v>50</v>
      </c>
      <c r="B398" s="25">
        <f>DATE(YEAR(Debts!$B$5),MONTH(Debts!$B$5)+$A398-1,1)</f>
      </c>
      <c r="C398" s="20">
        <v>2</v>
      </c>
      <c r="D398" s="21">
        <f>INDEX('Payoff Plan'!$B$4:$B$11,$C398)</f>
      </c>
      <c r="E398" s="26">
        <f>J390</f>
      </c>
      <c r="F398" s="26">
        <f>ROUND(E398*INDEX('Payoff Plan'!$D$4:$D$11,$C398)/12,2)</f>
      </c>
      <c r="G398" s="26">
        <f>MIN(INDEX('Payoff Plan'!$E$4:$E$11,$C398),E398+F398)</f>
      </c>
      <c r="H398" s="26">
        <f>H397-I397</f>
      </c>
      <c r="I398" s="26">
        <f>MAX(0,ROUND(MIN(E398+F398-G398,H398),2))</f>
      </c>
      <c r="J398" s="26">
        <f>ROUND(E398+F398-G398-I398,2)</f>
      </c>
    </row>
    <row r="399" spans="1:10" x14ac:dyDescent="0.25">
      <c r="A399" s="20">
        <v>50</v>
      </c>
      <c r="B399" s="25">
        <f>DATE(YEAR(Debts!$B$5),MONTH(Debts!$B$5)+$A399-1,1)</f>
      </c>
      <c r="C399" s="20">
        <v>3</v>
      </c>
      <c r="D399" s="21">
        <f>INDEX('Payoff Plan'!$B$4:$B$11,$C399)</f>
      </c>
      <c r="E399" s="26">
        <f>J391</f>
      </c>
      <c r="F399" s="26">
        <f>ROUND(E399*INDEX('Payoff Plan'!$D$4:$D$11,$C399)/12,2)</f>
      </c>
      <c r="G399" s="26">
        <f>MIN(INDEX('Payoff Plan'!$E$4:$E$11,$C399),E399+F399)</f>
      </c>
      <c r="H399" s="26">
        <f>H398-I398</f>
      </c>
      <c r="I399" s="26">
        <f>MAX(0,ROUND(MIN(E399+F399-G399,H399),2))</f>
      </c>
      <c r="J399" s="26">
        <f>ROUND(E399+F399-G399-I399,2)</f>
      </c>
    </row>
    <row r="400" spans="1:10" x14ac:dyDescent="0.25">
      <c r="A400" s="20">
        <v>50</v>
      </c>
      <c r="B400" s="25">
        <f>DATE(YEAR(Debts!$B$5),MONTH(Debts!$B$5)+$A400-1,1)</f>
      </c>
      <c r="C400" s="20">
        <v>4</v>
      </c>
      <c r="D400" s="21">
        <f>INDEX('Payoff Plan'!$B$4:$B$11,$C400)</f>
      </c>
      <c r="E400" s="26">
        <f>J392</f>
      </c>
      <c r="F400" s="26">
        <f>ROUND(E400*INDEX('Payoff Plan'!$D$4:$D$11,$C400)/12,2)</f>
      </c>
      <c r="G400" s="26">
        <f>MIN(INDEX('Payoff Plan'!$E$4:$E$11,$C400),E400+F400)</f>
      </c>
      <c r="H400" s="26">
        <f>H399-I399</f>
      </c>
      <c r="I400" s="26">
        <f>MAX(0,ROUND(MIN(E400+F400-G400,H400),2))</f>
      </c>
      <c r="J400" s="26">
        <f>ROUND(E400+F400-G400-I400,2)</f>
      </c>
    </row>
    <row r="401" spans="1:10" x14ac:dyDescent="0.25">
      <c r="A401" s="20">
        <v>50</v>
      </c>
      <c r="B401" s="25">
        <f>DATE(YEAR(Debts!$B$5),MONTH(Debts!$B$5)+$A401-1,1)</f>
      </c>
      <c r="C401" s="20">
        <v>5</v>
      </c>
      <c r="D401" s="21">
        <f>INDEX('Payoff Plan'!$B$4:$B$11,$C401)</f>
      </c>
      <c r="E401" s="26">
        <f>J393</f>
      </c>
      <c r="F401" s="26">
        <f>ROUND(E401*INDEX('Payoff Plan'!$D$4:$D$11,$C401)/12,2)</f>
      </c>
      <c r="G401" s="26">
        <f>MIN(INDEX('Payoff Plan'!$E$4:$E$11,$C401),E401+F401)</f>
      </c>
      <c r="H401" s="26">
        <f>H400-I400</f>
      </c>
      <c r="I401" s="26">
        <f>MAX(0,ROUND(MIN(E401+F401-G401,H401),2))</f>
      </c>
      <c r="J401" s="26">
        <f>ROUND(E401+F401-G401-I401,2)</f>
      </c>
    </row>
    <row r="402" spans="1:10" x14ac:dyDescent="0.25">
      <c r="A402" s="20">
        <v>50</v>
      </c>
      <c r="B402" s="25">
        <f>DATE(YEAR(Debts!$B$5),MONTH(Debts!$B$5)+$A402-1,1)</f>
      </c>
      <c r="C402" s="20">
        <v>6</v>
      </c>
      <c r="D402" s="21">
        <f>INDEX('Payoff Plan'!$B$4:$B$11,$C402)</f>
      </c>
      <c r="E402" s="26">
        <f>J394</f>
      </c>
      <c r="F402" s="26">
        <f>ROUND(E402*INDEX('Payoff Plan'!$D$4:$D$11,$C402)/12,2)</f>
      </c>
      <c r="G402" s="26">
        <f>MIN(INDEX('Payoff Plan'!$E$4:$E$11,$C402),E402+F402)</f>
      </c>
      <c r="H402" s="26">
        <f>H401-I401</f>
      </c>
      <c r="I402" s="26">
        <f>MAX(0,ROUND(MIN(E402+F402-G402,H402),2))</f>
      </c>
      <c r="J402" s="26">
        <f>ROUND(E402+F402-G402-I402,2)</f>
      </c>
    </row>
    <row r="403" spans="1:10" x14ac:dyDescent="0.25">
      <c r="A403" s="20">
        <v>50</v>
      </c>
      <c r="B403" s="25">
        <f>DATE(YEAR(Debts!$B$5),MONTH(Debts!$B$5)+$A403-1,1)</f>
      </c>
      <c r="C403" s="20">
        <v>7</v>
      </c>
      <c r="D403" s="21">
        <f>INDEX('Payoff Plan'!$B$4:$B$11,$C403)</f>
      </c>
      <c r="E403" s="26">
        <f>J395</f>
      </c>
      <c r="F403" s="26">
        <f>ROUND(E403*INDEX('Payoff Plan'!$D$4:$D$11,$C403)/12,2)</f>
      </c>
      <c r="G403" s="26">
        <f>MIN(INDEX('Payoff Plan'!$E$4:$E$11,$C403),E403+F403)</f>
      </c>
      <c r="H403" s="26">
        <f>H402-I402</f>
      </c>
      <c r="I403" s="26">
        <f>MAX(0,ROUND(MIN(E403+F403-G403,H403),2))</f>
      </c>
      <c r="J403" s="26">
        <f>ROUND(E403+F403-G403-I403,2)</f>
      </c>
    </row>
    <row r="404" spans="1:10" x14ac:dyDescent="0.25">
      <c r="A404" s="20">
        <v>50</v>
      </c>
      <c r="B404" s="25">
        <f>DATE(YEAR(Debts!$B$5),MONTH(Debts!$B$5)+$A404-1,1)</f>
      </c>
      <c r="C404" s="20">
        <v>8</v>
      </c>
      <c r="D404" s="21">
        <f>INDEX('Payoff Plan'!$B$4:$B$11,$C404)</f>
      </c>
      <c r="E404" s="26">
        <f>J396</f>
      </c>
      <c r="F404" s="26">
        <f>ROUND(E404*INDEX('Payoff Plan'!$D$4:$D$11,$C404)/12,2)</f>
      </c>
      <c r="G404" s="26">
        <f>MIN(INDEX('Payoff Plan'!$E$4:$E$11,$C404),E404+F404)</f>
      </c>
      <c r="H404" s="26">
        <f>H403-I403</f>
      </c>
      <c r="I404" s="26">
        <f>MAX(0,ROUND(MIN(E404+F404-G404,H404),2))</f>
      </c>
      <c r="J404" s="26">
        <f>ROUND(E404+F404-G404-I404,2)</f>
      </c>
    </row>
    <row r="405" spans="1:10" x14ac:dyDescent="0.25">
      <c r="A405" s="20">
        <v>51</v>
      </c>
      <c r="B405" s="25">
        <f>DATE(YEAR(Debts!$B$5),MONTH(Debts!$B$5)+$A405-1,1)</f>
      </c>
      <c r="C405" s="20">
        <v>1</v>
      </c>
      <c r="D405" s="21">
        <f>INDEX('Payoff Plan'!$B$4:$B$11,$C405)</f>
      </c>
      <c r="E405" s="26">
        <f>J397</f>
      </c>
      <c r="F405" s="26">
        <f>ROUND(E405*INDEX('Payoff Plan'!$D$4:$D$11,$C405)/12,2)</f>
      </c>
      <c r="G405" s="26">
        <f>MIN(INDEX('Payoff Plan'!$E$4:$E$11,$C405),E405+F405)</f>
      </c>
      <c r="H405" s="26">
        <f>Debts!$B$6-SUM(G405:G412)</f>
      </c>
      <c r="I405" s="26">
        <f>MAX(0,ROUND(MIN(E405+F405-G405,H405),2))</f>
      </c>
      <c r="J405" s="26">
        <f>ROUND(E405+F405-G405-I405,2)</f>
      </c>
    </row>
    <row r="406" spans="1:10" x14ac:dyDescent="0.25">
      <c r="A406" s="20">
        <v>51</v>
      </c>
      <c r="B406" s="25">
        <f>DATE(YEAR(Debts!$B$5),MONTH(Debts!$B$5)+$A406-1,1)</f>
      </c>
      <c r="C406" s="20">
        <v>2</v>
      </c>
      <c r="D406" s="21">
        <f>INDEX('Payoff Plan'!$B$4:$B$11,$C406)</f>
      </c>
      <c r="E406" s="26">
        <f>J398</f>
      </c>
      <c r="F406" s="26">
        <f>ROUND(E406*INDEX('Payoff Plan'!$D$4:$D$11,$C406)/12,2)</f>
      </c>
      <c r="G406" s="26">
        <f>MIN(INDEX('Payoff Plan'!$E$4:$E$11,$C406),E406+F406)</f>
      </c>
      <c r="H406" s="26">
        <f>H405-I405</f>
      </c>
      <c r="I406" s="26">
        <f>MAX(0,ROUND(MIN(E406+F406-G406,H406),2))</f>
      </c>
      <c r="J406" s="26">
        <f>ROUND(E406+F406-G406-I406,2)</f>
      </c>
    </row>
    <row r="407" spans="1:10" x14ac:dyDescent="0.25">
      <c r="A407" s="20">
        <v>51</v>
      </c>
      <c r="B407" s="25">
        <f>DATE(YEAR(Debts!$B$5),MONTH(Debts!$B$5)+$A407-1,1)</f>
      </c>
      <c r="C407" s="20">
        <v>3</v>
      </c>
      <c r="D407" s="21">
        <f>INDEX('Payoff Plan'!$B$4:$B$11,$C407)</f>
      </c>
      <c r="E407" s="26">
        <f>J399</f>
      </c>
      <c r="F407" s="26">
        <f>ROUND(E407*INDEX('Payoff Plan'!$D$4:$D$11,$C407)/12,2)</f>
      </c>
      <c r="G407" s="26">
        <f>MIN(INDEX('Payoff Plan'!$E$4:$E$11,$C407),E407+F407)</f>
      </c>
      <c r="H407" s="26">
        <f>H406-I406</f>
      </c>
      <c r="I407" s="26">
        <f>MAX(0,ROUND(MIN(E407+F407-G407,H407),2))</f>
      </c>
      <c r="J407" s="26">
        <f>ROUND(E407+F407-G407-I407,2)</f>
      </c>
    </row>
    <row r="408" spans="1:10" x14ac:dyDescent="0.25">
      <c r="A408" s="20">
        <v>51</v>
      </c>
      <c r="B408" s="25">
        <f>DATE(YEAR(Debts!$B$5),MONTH(Debts!$B$5)+$A408-1,1)</f>
      </c>
      <c r="C408" s="20">
        <v>4</v>
      </c>
      <c r="D408" s="21">
        <f>INDEX('Payoff Plan'!$B$4:$B$11,$C408)</f>
      </c>
      <c r="E408" s="26">
        <f>J400</f>
      </c>
      <c r="F408" s="26">
        <f>ROUND(E408*INDEX('Payoff Plan'!$D$4:$D$11,$C408)/12,2)</f>
      </c>
      <c r="G408" s="26">
        <f>MIN(INDEX('Payoff Plan'!$E$4:$E$11,$C408),E408+F408)</f>
      </c>
      <c r="H408" s="26">
        <f>H407-I407</f>
      </c>
      <c r="I408" s="26">
        <f>MAX(0,ROUND(MIN(E408+F408-G408,H408),2))</f>
      </c>
      <c r="J408" s="26">
        <f>ROUND(E408+F408-G408-I408,2)</f>
      </c>
    </row>
    <row r="409" spans="1:10" x14ac:dyDescent="0.25">
      <c r="A409" s="20">
        <v>51</v>
      </c>
      <c r="B409" s="25">
        <f>DATE(YEAR(Debts!$B$5),MONTH(Debts!$B$5)+$A409-1,1)</f>
      </c>
      <c r="C409" s="20">
        <v>5</v>
      </c>
      <c r="D409" s="21">
        <f>INDEX('Payoff Plan'!$B$4:$B$11,$C409)</f>
      </c>
      <c r="E409" s="26">
        <f>J401</f>
      </c>
      <c r="F409" s="26">
        <f>ROUND(E409*INDEX('Payoff Plan'!$D$4:$D$11,$C409)/12,2)</f>
      </c>
      <c r="G409" s="26">
        <f>MIN(INDEX('Payoff Plan'!$E$4:$E$11,$C409),E409+F409)</f>
      </c>
      <c r="H409" s="26">
        <f>H408-I408</f>
      </c>
      <c r="I409" s="26">
        <f>MAX(0,ROUND(MIN(E409+F409-G409,H409),2))</f>
      </c>
      <c r="J409" s="26">
        <f>ROUND(E409+F409-G409-I409,2)</f>
      </c>
    </row>
    <row r="410" spans="1:10" x14ac:dyDescent="0.25">
      <c r="A410" s="20">
        <v>51</v>
      </c>
      <c r="B410" s="25">
        <f>DATE(YEAR(Debts!$B$5),MONTH(Debts!$B$5)+$A410-1,1)</f>
      </c>
      <c r="C410" s="20">
        <v>6</v>
      </c>
      <c r="D410" s="21">
        <f>INDEX('Payoff Plan'!$B$4:$B$11,$C410)</f>
      </c>
      <c r="E410" s="26">
        <f>J402</f>
      </c>
      <c r="F410" s="26">
        <f>ROUND(E410*INDEX('Payoff Plan'!$D$4:$D$11,$C410)/12,2)</f>
      </c>
      <c r="G410" s="26">
        <f>MIN(INDEX('Payoff Plan'!$E$4:$E$11,$C410),E410+F410)</f>
      </c>
      <c r="H410" s="26">
        <f>H409-I409</f>
      </c>
      <c r="I410" s="26">
        <f>MAX(0,ROUND(MIN(E410+F410-G410,H410),2))</f>
      </c>
      <c r="J410" s="26">
        <f>ROUND(E410+F410-G410-I410,2)</f>
      </c>
    </row>
    <row r="411" spans="1:10" x14ac:dyDescent="0.25">
      <c r="A411" s="20">
        <v>51</v>
      </c>
      <c r="B411" s="25">
        <f>DATE(YEAR(Debts!$B$5),MONTH(Debts!$B$5)+$A411-1,1)</f>
      </c>
      <c r="C411" s="20">
        <v>7</v>
      </c>
      <c r="D411" s="21">
        <f>INDEX('Payoff Plan'!$B$4:$B$11,$C411)</f>
      </c>
      <c r="E411" s="26">
        <f>J403</f>
      </c>
      <c r="F411" s="26">
        <f>ROUND(E411*INDEX('Payoff Plan'!$D$4:$D$11,$C411)/12,2)</f>
      </c>
      <c r="G411" s="26">
        <f>MIN(INDEX('Payoff Plan'!$E$4:$E$11,$C411),E411+F411)</f>
      </c>
      <c r="H411" s="26">
        <f>H410-I410</f>
      </c>
      <c r="I411" s="26">
        <f>MAX(0,ROUND(MIN(E411+F411-G411,H411),2))</f>
      </c>
      <c r="J411" s="26">
        <f>ROUND(E411+F411-G411-I411,2)</f>
      </c>
    </row>
    <row r="412" spans="1:10" x14ac:dyDescent="0.25">
      <c r="A412" s="20">
        <v>51</v>
      </c>
      <c r="B412" s="25">
        <f>DATE(YEAR(Debts!$B$5),MONTH(Debts!$B$5)+$A412-1,1)</f>
      </c>
      <c r="C412" s="20">
        <v>8</v>
      </c>
      <c r="D412" s="21">
        <f>INDEX('Payoff Plan'!$B$4:$B$11,$C412)</f>
      </c>
      <c r="E412" s="26">
        <f>J404</f>
      </c>
      <c r="F412" s="26">
        <f>ROUND(E412*INDEX('Payoff Plan'!$D$4:$D$11,$C412)/12,2)</f>
      </c>
      <c r="G412" s="26">
        <f>MIN(INDEX('Payoff Plan'!$E$4:$E$11,$C412),E412+F412)</f>
      </c>
      <c r="H412" s="26">
        <f>H411-I411</f>
      </c>
      <c r="I412" s="26">
        <f>MAX(0,ROUND(MIN(E412+F412-G412,H412),2))</f>
      </c>
      <c r="J412" s="26">
        <f>ROUND(E412+F412-G412-I412,2)</f>
      </c>
    </row>
    <row r="413" spans="1:10" x14ac:dyDescent="0.25">
      <c r="A413" s="20">
        <v>52</v>
      </c>
      <c r="B413" s="25">
        <f>DATE(YEAR(Debts!$B$5),MONTH(Debts!$B$5)+$A413-1,1)</f>
      </c>
      <c r="C413" s="20">
        <v>1</v>
      </c>
      <c r="D413" s="21">
        <f>INDEX('Payoff Plan'!$B$4:$B$11,$C413)</f>
      </c>
      <c r="E413" s="26">
        <f>J405</f>
      </c>
      <c r="F413" s="26">
        <f>ROUND(E413*INDEX('Payoff Plan'!$D$4:$D$11,$C413)/12,2)</f>
      </c>
      <c r="G413" s="26">
        <f>MIN(INDEX('Payoff Plan'!$E$4:$E$11,$C413),E413+F413)</f>
      </c>
      <c r="H413" s="26">
        <f>Debts!$B$6-SUM(G413:G420)</f>
      </c>
      <c r="I413" s="26">
        <f>MAX(0,ROUND(MIN(E413+F413-G413,H413),2))</f>
      </c>
      <c r="J413" s="26">
        <f>ROUND(E413+F413-G413-I413,2)</f>
      </c>
    </row>
    <row r="414" spans="1:10" x14ac:dyDescent="0.25">
      <c r="A414" s="20">
        <v>52</v>
      </c>
      <c r="B414" s="25">
        <f>DATE(YEAR(Debts!$B$5),MONTH(Debts!$B$5)+$A414-1,1)</f>
      </c>
      <c r="C414" s="20">
        <v>2</v>
      </c>
      <c r="D414" s="21">
        <f>INDEX('Payoff Plan'!$B$4:$B$11,$C414)</f>
      </c>
      <c r="E414" s="26">
        <f>J406</f>
      </c>
      <c r="F414" s="26">
        <f>ROUND(E414*INDEX('Payoff Plan'!$D$4:$D$11,$C414)/12,2)</f>
      </c>
      <c r="G414" s="26">
        <f>MIN(INDEX('Payoff Plan'!$E$4:$E$11,$C414),E414+F414)</f>
      </c>
      <c r="H414" s="26">
        <f>H413-I413</f>
      </c>
      <c r="I414" s="26">
        <f>MAX(0,ROUND(MIN(E414+F414-G414,H414),2))</f>
      </c>
      <c r="J414" s="26">
        <f>ROUND(E414+F414-G414-I414,2)</f>
      </c>
    </row>
    <row r="415" spans="1:10" x14ac:dyDescent="0.25">
      <c r="A415" s="20">
        <v>52</v>
      </c>
      <c r="B415" s="25">
        <f>DATE(YEAR(Debts!$B$5),MONTH(Debts!$B$5)+$A415-1,1)</f>
      </c>
      <c r="C415" s="20">
        <v>3</v>
      </c>
      <c r="D415" s="21">
        <f>INDEX('Payoff Plan'!$B$4:$B$11,$C415)</f>
      </c>
      <c r="E415" s="26">
        <f>J407</f>
      </c>
      <c r="F415" s="26">
        <f>ROUND(E415*INDEX('Payoff Plan'!$D$4:$D$11,$C415)/12,2)</f>
      </c>
      <c r="G415" s="26">
        <f>MIN(INDEX('Payoff Plan'!$E$4:$E$11,$C415),E415+F415)</f>
      </c>
      <c r="H415" s="26">
        <f>H414-I414</f>
      </c>
      <c r="I415" s="26">
        <f>MAX(0,ROUND(MIN(E415+F415-G415,H415),2))</f>
      </c>
      <c r="J415" s="26">
        <f>ROUND(E415+F415-G415-I415,2)</f>
      </c>
    </row>
    <row r="416" spans="1:10" x14ac:dyDescent="0.25">
      <c r="A416" s="20">
        <v>52</v>
      </c>
      <c r="B416" s="25">
        <f>DATE(YEAR(Debts!$B$5),MONTH(Debts!$B$5)+$A416-1,1)</f>
      </c>
      <c r="C416" s="20">
        <v>4</v>
      </c>
      <c r="D416" s="21">
        <f>INDEX('Payoff Plan'!$B$4:$B$11,$C416)</f>
      </c>
      <c r="E416" s="26">
        <f>J408</f>
      </c>
      <c r="F416" s="26">
        <f>ROUND(E416*INDEX('Payoff Plan'!$D$4:$D$11,$C416)/12,2)</f>
      </c>
      <c r="G416" s="26">
        <f>MIN(INDEX('Payoff Plan'!$E$4:$E$11,$C416),E416+F416)</f>
      </c>
      <c r="H416" s="26">
        <f>H415-I415</f>
      </c>
      <c r="I416" s="26">
        <f>MAX(0,ROUND(MIN(E416+F416-G416,H416),2))</f>
      </c>
      <c r="J416" s="26">
        <f>ROUND(E416+F416-G416-I416,2)</f>
      </c>
    </row>
    <row r="417" spans="1:10" x14ac:dyDescent="0.25">
      <c r="A417" s="20">
        <v>52</v>
      </c>
      <c r="B417" s="25">
        <f>DATE(YEAR(Debts!$B$5),MONTH(Debts!$B$5)+$A417-1,1)</f>
      </c>
      <c r="C417" s="20">
        <v>5</v>
      </c>
      <c r="D417" s="21">
        <f>INDEX('Payoff Plan'!$B$4:$B$11,$C417)</f>
      </c>
      <c r="E417" s="26">
        <f>J409</f>
      </c>
      <c r="F417" s="26">
        <f>ROUND(E417*INDEX('Payoff Plan'!$D$4:$D$11,$C417)/12,2)</f>
      </c>
      <c r="G417" s="26">
        <f>MIN(INDEX('Payoff Plan'!$E$4:$E$11,$C417),E417+F417)</f>
      </c>
      <c r="H417" s="26">
        <f>H416-I416</f>
      </c>
      <c r="I417" s="26">
        <f>MAX(0,ROUND(MIN(E417+F417-G417,H417),2))</f>
      </c>
      <c r="J417" s="26">
        <f>ROUND(E417+F417-G417-I417,2)</f>
      </c>
    </row>
    <row r="418" spans="1:10" x14ac:dyDescent="0.25">
      <c r="A418" s="20">
        <v>52</v>
      </c>
      <c r="B418" s="25">
        <f>DATE(YEAR(Debts!$B$5),MONTH(Debts!$B$5)+$A418-1,1)</f>
      </c>
      <c r="C418" s="20">
        <v>6</v>
      </c>
      <c r="D418" s="21">
        <f>INDEX('Payoff Plan'!$B$4:$B$11,$C418)</f>
      </c>
      <c r="E418" s="26">
        <f>J410</f>
      </c>
      <c r="F418" s="26">
        <f>ROUND(E418*INDEX('Payoff Plan'!$D$4:$D$11,$C418)/12,2)</f>
      </c>
      <c r="G418" s="26">
        <f>MIN(INDEX('Payoff Plan'!$E$4:$E$11,$C418),E418+F418)</f>
      </c>
      <c r="H418" s="26">
        <f>H417-I417</f>
      </c>
      <c r="I418" s="26">
        <f>MAX(0,ROUND(MIN(E418+F418-G418,H418),2))</f>
      </c>
      <c r="J418" s="26">
        <f>ROUND(E418+F418-G418-I418,2)</f>
      </c>
    </row>
    <row r="419" spans="1:10" x14ac:dyDescent="0.25">
      <c r="A419" s="20">
        <v>52</v>
      </c>
      <c r="B419" s="25">
        <f>DATE(YEAR(Debts!$B$5),MONTH(Debts!$B$5)+$A419-1,1)</f>
      </c>
      <c r="C419" s="20">
        <v>7</v>
      </c>
      <c r="D419" s="21">
        <f>INDEX('Payoff Plan'!$B$4:$B$11,$C419)</f>
      </c>
      <c r="E419" s="26">
        <f>J411</f>
      </c>
      <c r="F419" s="26">
        <f>ROUND(E419*INDEX('Payoff Plan'!$D$4:$D$11,$C419)/12,2)</f>
      </c>
      <c r="G419" s="26">
        <f>MIN(INDEX('Payoff Plan'!$E$4:$E$11,$C419),E419+F419)</f>
      </c>
      <c r="H419" s="26">
        <f>H418-I418</f>
      </c>
      <c r="I419" s="26">
        <f>MAX(0,ROUND(MIN(E419+F419-G419,H419),2))</f>
      </c>
      <c r="J419" s="26">
        <f>ROUND(E419+F419-G419-I419,2)</f>
      </c>
    </row>
    <row r="420" spans="1:10" x14ac:dyDescent="0.25">
      <c r="A420" s="20">
        <v>52</v>
      </c>
      <c r="B420" s="25">
        <f>DATE(YEAR(Debts!$B$5),MONTH(Debts!$B$5)+$A420-1,1)</f>
      </c>
      <c r="C420" s="20">
        <v>8</v>
      </c>
      <c r="D420" s="21">
        <f>INDEX('Payoff Plan'!$B$4:$B$11,$C420)</f>
      </c>
      <c r="E420" s="26">
        <f>J412</f>
      </c>
      <c r="F420" s="26">
        <f>ROUND(E420*INDEX('Payoff Plan'!$D$4:$D$11,$C420)/12,2)</f>
      </c>
      <c r="G420" s="26">
        <f>MIN(INDEX('Payoff Plan'!$E$4:$E$11,$C420),E420+F420)</f>
      </c>
      <c r="H420" s="26">
        <f>H419-I419</f>
      </c>
      <c r="I420" s="26">
        <f>MAX(0,ROUND(MIN(E420+F420-G420,H420),2))</f>
      </c>
      <c r="J420" s="26">
        <f>ROUND(E420+F420-G420-I420,2)</f>
      </c>
    </row>
    <row r="421" spans="1:10" x14ac:dyDescent="0.25">
      <c r="A421" s="20">
        <v>53</v>
      </c>
      <c r="B421" s="25">
        <f>DATE(YEAR(Debts!$B$5),MONTH(Debts!$B$5)+$A421-1,1)</f>
      </c>
      <c r="C421" s="20">
        <v>1</v>
      </c>
      <c r="D421" s="21">
        <f>INDEX('Payoff Plan'!$B$4:$B$11,$C421)</f>
      </c>
      <c r="E421" s="26">
        <f>J413</f>
      </c>
      <c r="F421" s="26">
        <f>ROUND(E421*INDEX('Payoff Plan'!$D$4:$D$11,$C421)/12,2)</f>
      </c>
      <c r="G421" s="26">
        <f>MIN(INDEX('Payoff Plan'!$E$4:$E$11,$C421),E421+F421)</f>
      </c>
      <c r="H421" s="26">
        <f>Debts!$B$6-SUM(G421:G428)</f>
      </c>
      <c r="I421" s="26">
        <f>MAX(0,ROUND(MIN(E421+F421-G421,H421),2))</f>
      </c>
      <c r="J421" s="26">
        <f>ROUND(E421+F421-G421-I421,2)</f>
      </c>
    </row>
    <row r="422" spans="1:10" x14ac:dyDescent="0.25">
      <c r="A422" s="20">
        <v>53</v>
      </c>
      <c r="B422" s="25">
        <f>DATE(YEAR(Debts!$B$5),MONTH(Debts!$B$5)+$A422-1,1)</f>
      </c>
      <c r="C422" s="20">
        <v>2</v>
      </c>
      <c r="D422" s="21">
        <f>INDEX('Payoff Plan'!$B$4:$B$11,$C422)</f>
      </c>
      <c r="E422" s="26">
        <f>J414</f>
      </c>
      <c r="F422" s="26">
        <f>ROUND(E422*INDEX('Payoff Plan'!$D$4:$D$11,$C422)/12,2)</f>
      </c>
      <c r="G422" s="26">
        <f>MIN(INDEX('Payoff Plan'!$E$4:$E$11,$C422),E422+F422)</f>
      </c>
      <c r="H422" s="26">
        <f>H421-I421</f>
      </c>
      <c r="I422" s="26">
        <f>MAX(0,ROUND(MIN(E422+F422-G422,H422),2))</f>
      </c>
      <c r="J422" s="26">
        <f>ROUND(E422+F422-G422-I422,2)</f>
      </c>
    </row>
    <row r="423" spans="1:10" x14ac:dyDescent="0.25">
      <c r="A423" s="20">
        <v>53</v>
      </c>
      <c r="B423" s="25">
        <f>DATE(YEAR(Debts!$B$5),MONTH(Debts!$B$5)+$A423-1,1)</f>
      </c>
      <c r="C423" s="20">
        <v>3</v>
      </c>
      <c r="D423" s="21">
        <f>INDEX('Payoff Plan'!$B$4:$B$11,$C423)</f>
      </c>
      <c r="E423" s="26">
        <f>J415</f>
      </c>
      <c r="F423" s="26">
        <f>ROUND(E423*INDEX('Payoff Plan'!$D$4:$D$11,$C423)/12,2)</f>
      </c>
      <c r="G423" s="26">
        <f>MIN(INDEX('Payoff Plan'!$E$4:$E$11,$C423),E423+F423)</f>
      </c>
      <c r="H423" s="26">
        <f>H422-I422</f>
      </c>
      <c r="I423" s="26">
        <f>MAX(0,ROUND(MIN(E423+F423-G423,H423),2))</f>
      </c>
      <c r="J423" s="26">
        <f>ROUND(E423+F423-G423-I423,2)</f>
      </c>
    </row>
    <row r="424" spans="1:10" x14ac:dyDescent="0.25">
      <c r="A424" s="20">
        <v>53</v>
      </c>
      <c r="B424" s="25">
        <f>DATE(YEAR(Debts!$B$5),MONTH(Debts!$B$5)+$A424-1,1)</f>
      </c>
      <c r="C424" s="20">
        <v>4</v>
      </c>
      <c r="D424" s="21">
        <f>INDEX('Payoff Plan'!$B$4:$B$11,$C424)</f>
      </c>
      <c r="E424" s="26">
        <f>J416</f>
      </c>
      <c r="F424" s="26">
        <f>ROUND(E424*INDEX('Payoff Plan'!$D$4:$D$11,$C424)/12,2)</f>
      </c>
      <c r="G424" s="26">
        <f>MIN(INDEX('Payoff Plan'!$E$4:$E$11,$C424),E424+F424)</f>
      </c>
      <c r="H424" s="26">
        <f>H423-I423</f>
      </c>
      <c r="I424" s="26">
        <f>MAX(0,ROUND(MIN(E424+F424-G424,H424),2))</f>
      </c>
      <c r="J424" s="26">
        <f>ROUND(E424+F424-G424-I424,2)</f>
      </c>
    </row>
    <row r="425" spans="1:10" x14ac:dyDescent="0.25">
      <c r="A425" s="20">
        <v>53</v>
      </c>
      <c r="B425" s="25">
        <f>DATE(YEAR(Debts!$B$5),MONTH(Debts!$B$5)+$A425-1,1)</f>
      </c>
      <c r="C425" s="20">
        <v>5</v>
      </c>
      <c r="D425" s="21">
        <f>INDEX('Payoff Plan'!$B$4:$B$11,$C425)</f>
      </c>
      <c r="E425" s="26">
        <f>J417</f>
      </c>
      <c r="F425" s="26">
        <f>ROUND(E425*INDEX('Payoff Plan'!$D$4:$D$11,$C425)/12,2)</f>
      </c>
      <c r="G425" s="26">
        <f>MIN(INDEX('Payoff Plan'!$E$4:$E$11,$C425),E425+F425)</f>
      </c>
      <c r="H425" s="26">
        <f>H424-I424</f>
      </c>
      <c r="I425" s="26">
        <f>MAX(0,ROUND(MIN(E425+F425-G425,H425),2))</f>
      </c>
      <c r="J425" s="26">
        <f>ROUND(E425+F425-G425-I425,2)</f>
      </c>
    </row>
    <row r="426" spans="1:10" x14ac:dyDescent="0.25">
      <c r="A426" s="20">
        <v>53</v>
      </c>
      <c r="B426" s="25">
        <f>DATE(YEAR(Debts!$B$5),MONTH(Debts!$B$5)+$A426-1,1)</f>
      </c>
      <c r="C426" s="20">
        <v>6</v>
      </c>
      <c r="D426" s="21">
        <f>INDEX('Payoff Plan'!$B$4:$B$11,$C426)</f>
      </c>
      <c r="E426" s="26">
        <f>J418</f>
      </c>
      <c r="F426" s="26">
        <f>ROUND(E426*INDEX('Payoff Plan'!$D$4:$D$11,$C426)/12,2)</f>
      </c>
      <c r="G426" s="26">
        <f>MIN(INDEX('Payoff Plan'!$E$4:$E$11,$C426),E426+F426)</f>
      </c>
      <c r="H426" s="26">
        <f>H425-I425</f>
      </c>
      <c r="I426" s="26">
        <f>MAX(0,ROUND(MIN(E426+F426-G426,H426),2))</f>
      </c>
      <c r="J426" s="26">
        <f>ROUND(E426+F426-G426-I426,2)</f>
      </c>
    </row>
    <row r="427" spans="1:10" x14ac:dyDescent="0.25">
      <c r="A427" s="20">
        <v>53</v>
      </c>
      <c r="B427" s="25">
        <f>DATE(YEAR(Debts!$B$5),MONTH(Debts!$B$5)+$A427-1,1)</f>
      </c>
      <c r="C427" s="20">
        <v>7</v>
      </c>
      <c r="D427" s="21">
        <f>INDEX('Payoff Plan'!$B$4:$B$11,$C427)</f>
      </c>
      <c r="E427" s="26">
        <f>J419</f>
      </c>
      <c r="F427" s="26">
        <f>ROUND(E427*INDEX('Payoff Plan'!$D$4:$D$11,$C427)/12,2)</f>
      </c>
      <c r="G427" s="26">
        <f>MIN(INDEX('Payoff Plan'!$E$4:$E$11,$C427),E427+F427)</f>
      </c>
      <c r="H427" s="26">
        <f>H426-I426</f>
      </c>
      <c r="I427" s="26">
        <f>MAX(0,ROUND(MIN(E427+F427-G427,H427),2))</f>
      </c>
      <c r="J427" s="26">
        <f>ROUND(E427+F427-G427-I427,2)</f>
      </c>
    </row>
    <row r="428" spans="1:10" x14ac:dyDescent="0.25">
      <c r="A428" s="20">
        <v>53</v>
      </c>
      <c r="B428" s="25">
        <f>DATE(YEAR(Debts!$B$5),MONTH(Debts!$B$5)+$A428-1,1)</f>
      </c>
      <c r="C428" s="20">
        <v>8</v>
      </c>
      <c r="D428" s="21">
        <f>INDEX('Payoff Plan'!$B$4:$B$11,$C428)</f>
      </c>
      <c r="E428" s="26">
        <f>J420</f>
      </c>
      <c r="F428" s="26">
        <f>ROUND(E428*INDEX('Payoff Plan'!$D$4:$D$11,$C428)/12,2)</f>
      </c>
      <c r="G428" s="26">
        <f>MIN(INDEX('Payoff Plan'!$E$4:$E$11,$C428),E428+F428)</f>
      </c>
      <c r="H428" s="26">
        <f>H427-I427</f>
      </c>
      <c r="I428" s="26">
        <f>MAX(0,ROUND(MIN(E428+F428-G428,H428),2))</f>
      </c>
      <c r="J428" s="26">
        <f>ROUND(E428+F428-G428-I428,2)</f>
      </c>
    </row>
    <row r="429" spans="1:10" x14ac:dyDescent="0.25">
      <c r="A429" s="20">
        <v>54</v>
      </c>
      <c r="B429" s="25">
        <f>DATE(YEAR(Debts!$B$5),MONTH(Debts!$B$5)+$A429-1,1)</f>
      </c>
      <c r="C429" s="20">
        <v>1</v>
      </c>
      <c r="D429" s="21">
        <f>INDEX('Payoff Plan'!$B$4:$B$11,$C429)</f>
      </c>
      <c r="E429" s="26">
        <f>J421</f>
      </c>
      <c r="F429" s="26">
        <f>ROUND(E429*INDEX('Payoff Plan'!$D$4:$D$11,$C429)/12,2)</f>
      </c>
      <c r="G429" s="26">
        <f>MIN(INDEX('Payoff Plan'!$E$4:$E$11,$C429),E429+F429)</f>
      </c>
      <c r="H429" s="26">
        <f>Debts!$B$6-SUM(G429:G436)</f>
      </c>
      <c r="I429" s="26">
        <f>MAX(0,ROUND(MIN(E429+F429-G429,H429),2))</f>
      </c>
      <c r="J429" s="26">
        <f>ROUND(E429+F429-G429-I429,2)</f>
      </c>
    </row>
    <row r="430" spans="1:10" x14ac:dyDescent="0.25">
      <c r="A430" s="20">
        <v>54</v>
      </c>
      <c r="B430" s="25">
        <f>DATE(YEAR(Debts!$B$5),MONTH(Debts!$B$5)+$A430-1,1)</f>
      </c>
      <c r="C430" s="20">
        <v>2</v>
      </c>
      <c r="D430" s="21">
        <f>INDEX('Payoff Plan'!$B$4:$B$11,$C430)</f>
      </c>
      <c r="E430" s="26">
        <f>J422</f>
      </c>
      <c r="F430" s="26">
        <f>ROUND(E430*INDEX('Payoff Plan'!$D$4:$D$11,$C430)/12,2)</f>
      </c>
      <c r="G430" s="26">
        <f>MIN(INDEX('Payoff Plan'!$E$4:$E$11,$C430),E430+F430)</f>
      </c>
      <c r="H430" s="26">
        <f>H429-I429</f>
      </c>
      <c r="I430" s="26">
        <f>MAX(0,ROUND(MIN(E430+F430-G430,H430),2))</f>
      </c>
      <c r="J430" s="26">
        <f>ROUND(E430+F430-G430-I430,2)</f>
      </c>
    </row>
    <row r="431" spans="1:10" x14ac:dyDescent="0.25">
      <c r="A431" s="20">
        <v>54</v>
      </c>
      <c r="B431" s="25">
        <f>DATE(YEAR(Debts!$B$5),MONTH(Debts!$B$5)+$A431-1,1)</f>
      </c>
      <c r="C431" s="20">
        <v>3</v>
      </c>
      <c r="D431" s="21">
        <f>INDEX('Payoff Plan'!$B$4:$B$11,$C431)</f>
      </c>
      <c r="E431" s="26">
        <f>J423</f>
      </c>
      <c r="F431" s="26">
        <f>ROUND(E431*INDEX('Payoff Plan'!$D$4:$D$11,$C431)/12,2)</f>
      </c>
      <c r="G431" s="26">
        <f>MIN(INDEX('Payoff Plan'!$E$4:$E$11,$C431),E431+F431)</f>
      </c>
      <c r="H431" s="26">
        <f>H430-I430</f>
      </c>
      <c r="I431" s="26">
        <f>MAX(0,ROUND(MIN(E431+F431-G431,H431),2))</f>
      </c>
      <c r="J431" s="26">
        <f>ROUND(E431+F431-G431-I431,2)</f>
      </c>
    </row>
    <row r="432" spans="1:10" x14ac:dyDescent="0.25">
      <c r="A432" s="20">
        <v>54</v>
      </c>
      <c r="B432" s="25">
        <f>DATE(YEAR(Debts!$B$5),MONTH(Debts!$B$5)+$A432-1,1)</f>
      </c>
      <c r="C432" s="20">
        <v>4</v>
      </c>
      <c r="D432" s="21">
        <f>INDEX('Payoff Plan'!$B$4:$B$11,$C432)</f>
      </c>
      <c r="E432" s="26">
        <f>J424</f>
      </c>
      <c r="F432" s="26">
        <f>ROUND(E432*INDEX('Payoff Plan'!$D$4:$D$11,$C432)/12,2)</f>
      </c>
      <c r="G432" s="26">
        <f>MIN(INDEX('Payoff Plan'!$E$4:$E$11,$C432),E432+F432)</f>
      </c>
      <c r="H432" s="26">
        <f>H431-I431</f>
      </c>
      <c r="I432" s="26">
        <f>MAX(0,ROUND(MIN(E432+F432-G432,H432),2))</f>
      </c>
      <c r="J432" s="26">
        <f>ROUND(E432+F432-G432-I432,2)</f>
      </c>
    </row>
    <row r="433" spans="1:10" x14ac:dyDescent="0.25">
      <c r="A433" s="20">
        <v>54</v>
      </c>
      <c r="B433" s="25">
        <f>DATE(YEAR(Debts!$B$5),MONTH(Debts!$B$5)+$A433-1,1)</f>
      </c>
      <c r="C433" s="20">
        <v>5</v>
      </c>
      <c r="D433" s="21">
        <f>INDEX('Payoff Plan'!$B$4:$B$11,$C433)</f>
      </c>
      <c r="E433" s="26">
        <f>J425</f>
      </c>
      <c r="F433" s="26">
        <f>ROUND(E433*INDEX('Payoff Plan'!$D$4:$D$11,$C433)/12,2)</f>
      </c>
      <c r="G433" s="26">
        <f>MIN(INDEX('Payoff Plan'!$E$4:$E$11,$C433),E433+F433)</f>
      </c>
      <c r="H433" s="26">
        <f>H432-I432</f>
      </c>
      <c r="I433" s="26">
        <f>MAX(0,ROUND(MIN(E433+F433-G433,H433),2))</f>
      </c>
      <c r="J433" s="26">
        <f>ROUND(E433+F433-G433-I433,2)</f>
      </c>
    </row>
    <row r="434" spans="1:10" x14ac:dyDescent="0.25">
      <c r="A434" s="20">
        <v>54</v>
      </c>
      <c r="B434" s="25">
        <f>DATE(YEAR(Debts!$B$5),MONTH(Debts!$B$5)+$A434-1,1)</f>
      </c>
      <c r="C434" s="20">
        <v>6</v>
      </c>
      <c r="D434" s="21">
        <f>INDEX('Payoff Plan'!$B$4:$B$11,$C434)</f>
      </c>
      <c r="E434" s="26">
        <f>J426</f>
      </c>
      <c r="F434" s="26">
        <f>ROUND(E434*INDEX('Payoff Plan'!$D$4:$D$11,$C434)/12,2)</f>
      </c>
      <c r="G434" s="26">
        <f>MIN(INDEX('Payoff Plan'!$E$4:$E$11,$C434),E434+F434)</f>
      </c>
      <c r="H434" s="26">
        <f>H433-I433</f>
      </c>
      <c r="I434" s="26">
        <f>MAX(0,ROUND(MIN(E434+F434-G434,H434),2))</f>
      </c>
      <c r="J434" s="26">
        <f>ROUND(E434+F434-G434-I434,2)</f>
      </c>
    </row>
    <row r="435" spans="1:10" x14ac:dyDescent="0.25">
      <c r="A435" s="20">
        <v>54</v>
      </c>
      <c r="B435" s="25">
        <f>DATE(YEAR(Debts!$B$5),MONTH(Debts!$B$5)+$A435-1,1)</f>
      </c>
      <c r="C435" s="20">
        <v>7</v>
      </c>
      <c r="D435" s="21">
        <f>INDEX('Payoff Plan'!$B$4:$B$11,$C435)</f>
      </c>
      <c r="E435" s="26">
        <f>J427</f>
      </c>
      <c r="F435" s="26">
        <f>ROUND(E435*INDEX('Payoff Plan'!$D$4:$D$11,$C435)/12,2)</f>
      </c>
      <c r="G435" s="26">
        <f>MIN(INDEX('Payoff Plan'!$E$4:$E$11,$C435),E435+F435)</f>
      </c>
      <c r="H435" s="26">
        <f>H434-I434</f>
      </c>
      <c r="I435" s="26">
        <f>MAX(0,ROUND(MIN(E435+F435-G435,H435),2))</f>
      </c>
      <c r="J435" s="26">
        <f>ROUND(E435+F435-G435-I435,2)</f>
      </c>
    </row>
    <row r="436" spans="1:10" x14ac:dyDescent="0.25">
      <c r="A436" s="20">
        <v>54</v>
      </c>
      <c r="B436" s="25">
        <f>DATE(YEAR(Debts!$B$5),MONTH(Debts!$B$5)+$A436-1,1)</f>
      </c>
      <c r="C436" s="20">
        <v>8</v>
      </c>
      <c r="D436" s="21">
        <f>INDEX('Payoff Plan'!$B$4:$B$11,$C436)</f>
      </c>
      <c r="E436" s="26">
        <f>J428</f>
      </c>
      <c r="F436" s="26">
        <f>ROUND(E436*INDEX('Payoff Plan'!$D$4:$D$11,$C436)/12,2)</f>
      </c>
      <c r="G436" s="26">
        <f>MIN(INDEX('Payoff Plan'!$E$4:$E$11,$C436),E436+F436)</f>
      </c>
      <c r="H436" s="26">
        <f>H435-I435</f>
      </c>
      <c r="I436" s="26">
        <f>MAX(0,ROUND(MIN(E436+F436-G436,H436),2))</f>
      </c>
      <c r="J436" s="26">
        <f>ROUND(E436+F436-G436-I436,2)</f>
      </c>
    </row>
    <row r="437" spans="1:10" x14ac:dyDescent="0.25">
      <c r="A437" s="20">
        <v>55</v>
      </c>
      <c r="B437" s="25">
        <f>DATE(YEAR(Debts!$B$5),MONTH(Debts!$B$5)+$A437-1,1)</f>
      </c>
      <c r="C437" s="20">
        <v>1</v>
      </c>
      <c r="D437" s="21">
        <f>INDEX('Payoff Plan'!$B$4:$B$11,$C437)</f>
      </c>
      <c r="E437" s="26">
        <f>J429</f>
      </c>
      <c r="F437" s="26">
        <f>ROUND(E437*INDEX('Payoff Plan'!$D$4:$D$11,$C437)/12,2)</f>
      </c>
      <c r="G437" s="26">
        <f>MIN(INDEX('Payoff Plan'!$E$4:$E$11,$C437),E437+F437)</f>
      </c>
      <c r="H437" s="26">
        <f>Debts!$B$6-SUM(G437:G444)</f>
      </c>
      <c r="I437" s="26">
        <f>MAX(0,ROUND(MIN(E437+F437-G437,H437),2))</f>
      </c>
      <c r="J437" s="26">
        <f>ROUND(E437+F437-G437-I437,2)</f>
      </c>
    </row>
    <row r="438" spans="1:10" x14ac:dyDescent="0.25">
      <c r="A438" s="20">
        <v>55</v>
      </c>
      <c r="B438" s="25">
        <f>DATE(YEAR(Debts!$B$5),MONTH(Debts!$B$5)+$A438-1,1)</f>
      </c>
      <c r="C438" s="20">
        <v>2</v>
      </c>
      <c r="D438" s="21">
        <f>INDEX('Payoff Plan'!$B$4:$B$11,$C438)</f>
      </c>
      <c r="E438" s="26">
        <f>J430</f>
      </c>
      <c r="F438" s="26">
        <f>ROUND(E438*INDEX('Payoff Plan'!$D$4:$D$11,$C438)/12,2)</f>
      </c>
      <c r="G438" s="26">
        <f>MIN(INDEX('Payoff Plan'!$E$4:$E$11,$C438),E438+F438)</f>
      </c>
      <c r="H438" s="26">
        <f>H437-I437</f>
      </c>
      <c r="I438" s="26">
        <f>MAX(0,ROUND(MIN(E438+F438-G438,H438),2))</f>
      </c>
      <c r="J438" s="26">
        <f>ROUND(E438+F438-G438-I438,2)</f>
      </c>
    </row>
    <row r="439" spans="1:10" x14ac:dyDescent="0.25">
      <c r="A439" s="20">
        <v>55</v>
      </c>
      <c r="B439" s="25">
        <f>DATE(YEAR(Debts!$B$5),MONTH(Debts!$B$5)+$A439-1,1)</f>
      </c>
      <c r="C439" s="20">
        <v>3</v>
      </c>
      <c r="D439" s="21">
        <f>INDEX('Payoff Plan'!$B$4:$B$11,$C439)</f>
      </c>
      <c r="E439" s="26">
        <f>J431</f>
      </c>
      <c r="F439" s="26">
        <f>ROUND(E439*INDEX('Payoff Plan'!$D$4:$D$11,$C439)/12,2)</f>
      </c>
      <c r="G439" s="26">
        <f>MIN(INDEX('Payoff Plan'!$E$4:$E$11,$C439),E439+F439)</f>
      </c>
      <c r="H439" s="26">
        <f>H438-I438</f>
      </c>
      <c r="I439" s="26">
        <f>MAX(0,ROUND(MIN(E439+F439-G439,H439),2))</f>
      </c>
      <c r="J439" s="26">
        <f>ROUND(E439+F439-G439-I439,2)</f>
      </c>
    </row>
    <row r="440" spans="1:10" x14ac:dyDescent="0.25">
      <c r="A440" s="20">
        <v>55</v>
      </c>
      <c r="B440" s="25">
        <f>DATE(YEAR(Debts!$B$5),MONTH(Debts!$B$5)+$A440-1,1)</f>
      </c>
      <c r="C440" s="20">
        <v>4</v>
      </c>
      <c r="D440" s="21">
        <f>INDEX('Payoff Plan'!$B$4:$B$11,$C440)</f>
      </c>
      <c r="E440" s="26">
        <f>J432</f>
      </c>
      <c r="F440" s="26">
        <f>ROUND(E440*INDEX('Payoff Plan'!$D$4:$D$11,$C440)/12,2)</f>
      </c>
      <c r="G440" s="26">
        <f>MIN(INDEX('Payoff Plan'!$E$4:$E$11,$C440),E440+F440)</f>
      </c>
      <c r="H440" s="26">
        <f>H439-I439</f>
      </c>
      <c r="I440" s="26">
        <f>MAX(0,ROUND(MIN(E440+F440-G440,H440),2))</f>
      </c>
      <c r="J440" s="26">
        <f>ROUND(E440+F440-G440-I440,2)</f>
      </c>
    </row>
    <row r="441" spans="1:10" x14ac:dyDescent="0.25">
      <c r="A441" s="20">
        <v>55</v>
      </c>
      <c r="B441" s="25">
        <f>DATE(YEAR(Debts!$B$5),MONTH(Debts!$B$5)+$A441-1,1)</f>
      </c>
      <c r="C441" s="20">
        <v>5</v>
      </c>
      <c r="D441" s="21">
        <f>INDEX('Payoff Plan'!$B$4:$B$11,$C441)</f>
      </c>
      <c r="E441" s="26">
        <f>J433</f>
      </c>
      <c r="F441" s="26">
        <f>ROUND(E441*INDEX('Payoff Plan'!$D$4:$D$11,$C441)/12,2)</f>
      </c>
      <c r="G441" s="26">
        <f>MIN(INDEX('Payoff Plan'!$E$4:$E$11,$C441),E441+F441)</f>
      </c>
      <c r="H441" s="26">
        <f>H440-I440</f>
      </c>
      <c r="I441" s="26">
        <f>MAX(0,ROUND(MIN(E441+F441-G441,H441),2))</f>
      </c>
      <c r="J441" s="26">
        <f>ROUND(E441+F441-G441-I441,2)</f>
      </c>
    </row>
    <row r="442" spans="1:10" x14ac:dyDescent="0.25">
      <c r="A442" s="20">
        <v>55</v>
      </c>
      <c r="B442" s="25">
        <f>DATE(YEAR(Debts!$B$5),MONTH(Debts!$B$5)+$A442-1,1)</f>
      </c>
      <c r="C442" s="20">
        <v>6</v>
      </c>
      <c r="D442" s="21">
        <f>INDEX('Payoff Plan'!$B$4:$B$11,$C442)</f>
      </c>
      <c r="E442" s="26">
        <f>J434</f>
      </c>
      <c r="F442" s="26">
        <f>ROUND(E442*INDEX('Payoff Plan'!$D$4:$D$11,$C442)/12,2)</f>
      </c>
      <c r="G442" s="26">
        <f>MIN(INDEX('Payoff Plan'!$E$4:$E$11,$C442),E442+F442)</f>
      </c>
      <c r="H442" s="26">
        <f>H441-I441</f>
      </c>
      <c r="I442" s="26">
        <f>MAX(0,ROUND(MIN(E442+F442-G442,H442),2))</f>
      </c>
      <c r="J442" s="26">
        <f>ROUND(E442+F442-G442-I442,2)</f>
      </c>
    </row>
    <row r="443" spans="1:10" x14ac:dyDescent="0.25">
      <c r="A443" s="20">
        <v>55</v>
      </c>
      <c r="B443" s="25">
        <f>DATE(YEAR(Debts!$B$5),MONTH(Debts!$B$5)+$A443-1,1)</f>
      </c>
      <c r="C443" s="20">
        <v>7</v>
      </c>
      <c r="D443" s="21">
        <f>INDEX('Payoff Plan'!$B$4:$B$11,$C443)</f>
      </c>
      <c r="E443" s="26">
        <f>J435</f>
      </c>
      <c r="F443" s="26">
        <f>ROUND(E443*INDEX('Payoff Plan'!$D$4:$D$11,$C443)/12,2)</f>
      </c>
      <c r="G443" s="26">
        <f>MIN(INDEX('Payoff Plan'!$E$4:$E$11,$C443),E443+F443)</f>
      </c>
      <c r="H443" s="26">
        <f>H442-I442</f>
      </c>
      <c r="I443" s="26">
        <f>MAX(0,ROUND(MIN(E443+F443-G443,H443),2))</f>
      </c>
      <c r="J443" s="26">
        <f>ROUND(E443+F443-G443-I443,2)</f>
      </c>
    </row>
    <row r="444" spans="1:10" x14ac:dyDescent="0.25">
      <c r="A444" s="20">
        <v>55</v>
      </c>
      <c r="B444" s="25">
        <f>DATE(YEAR(Debts!$B$5),MONTH(Debts!$B$5)+$A444-1,1)</f>
      </c>
      <c r="C444" s="20">
        <v>8</v>
      </c>
      <c r="D444" s="21">
        <f>INDEX('Payoff Plan'!$B$4:$B$11,$C444)</f>
      </c>
      <c r="E444" s="26">
        <f>J436</f>
      </c>
      <c r="F444" s="26">
        <f>ROUND(E444*INDEX('Payoff Plan'!$D$4:$D$11,$C444)/12,2)</f>
      </c>
      <c r="G444" s="26">
        <f>MIN(INDEX('Payoff Plan'!$E$4:$E$11,$C444),E444+F444)</f>
      </c>
      <c r="H444" s="26">
        <f>H443-I443</f>
      </c>
      <c r="I444" s="26">
        <f>MAX(0,ROUND(MIN(E444+F444-G444,H444),2))</f>
      </c>
      <c r="J444" s="26">
        <f>ROUND(E444+F444-G444-I444,2)</f>
      </c>
    </row>
    <row r="445" spans="1:10" x14ac:dyDescent="0.25">
      <c r="A445" s="20">
        <v>56</v>
      </c>
      <c r="B445" s="25">
        <f>DATE(YEAR(Debts!$B$5),MONTH(Debts!$B$5)+$A445-1,1)</f>
      </c>
      <c r="C445" s="20">
        <v>1</v>
      </c>
      <c r="D445" s="21">
        <f>INDEX('Payoff Plan'!$B$4:$B$11,$C445)</f>
      </c>
      <c r="E445" s="26">
        <f>J437</f>
      </c>
      <c r="F445" s="26">
        <f>ROUND(E445*INDEX('Payoff Plan'!$D$4:$D$11,$C445)/12,2)</f>
      </c>
      <c r="G445" s="26">
        <f>MIN(INDEX('Payoff Plan'!$E$4:$E$11,$C445),E445+F445)</f>
      </c>
      <c r="H445" s="26">
        <f>Debts!$B$6-SUM(G445:G452)</f>
      </c>
      <c r="I445" s="26">
        <f>MAX(0,ROUND(MIN(E445+F445-G445,H445),2))</f>
      </c>
      <c r="J445" s="26">
        <f>ROUND(E445+F445-G445-I445,2)</f>
      </c>
    </row>
    <row r="446" spans="1:10" x14ac:dyDescent="0.25">
      <c r="A446" s="20">
        <v>56</v>
      </c>
      <c r="B446" s="25">
        <f>DATE(YEAR(Debts!$B$5),MONTH(Debts!$B$5)+$A446-1,1)</f>
      </c>
      <c r="C446" s="20">
        <v>2</v>
      </c>
      <c r="D446" s="21">
        <f>INDEX('Payoff Plan'!$B$4:$B$11,$C446)</f>
      </c>
      <c r="E446" s="26">
        <f>J438</f>
      </c>
      <c r="F446" s="26">
        <f>ROUND(E446*INDEX('Payoff Plan'!$D$4:$D$11,$C446)/12,2)</f>
      </c>
      <c r="G446" s="26">
        <f>MIN(INDEX('Payoff Plan'!$E$4:$E$11,$C446),E446+F446)</f>
      </c>
      <c r="H446" s="26">
        <f>H445-I445</f>
      </c>
      <c r="I446" s="26">
        <f>MAX(0,ROUND(MIN(E446+F446-G446,H446),2))</f>
      </c>
      <c r="J446" s="26">
        <f>ROUND(E446+F446-G446-I446,2)</f>
      </c>
    </row>
    <row r="447" spans="1:10" x14ac:dyDescent="0.25">
      <c r="A447" s="20">
        <v>56</v>
      </c>
      <c r="B447" s="25">
        <f>DATE(YEAR(Debts!$B$5),MONTH(Debts!$B$5)+$A447-1,1)</f>
      </c>
      <c r="C447" s="20">
        <v>3</v>
      </c>
      <c r="D447" s="21">
        <f>INDEX('Payoff Plan'!$B$4:$B$11,$C447)</f>
      </c>
      <c r="E447" s="26">
        <f>J439</f>
      </c>
      <c r="F447" s="26">
        <f>ROUND(E447*INDEX('Payoff Plan'!$D$4:$D$11,$C447)/12,2)</f>
      </c>
      <c r="G447" s="26">
        <f>MIN(INDEX('Payoff Plan'!$E$4:$E$11,$C447),E447+F447)</f>
      </c>
      <c r="H447" s="26">
        <f>H446-I446</f>
      </c>
      <c r="I447" s="26">
        <f>MAX(0,ROUND(MIN(E447+F447-G447,H447),2))</f>
      </c>
      <c r="J447" s="26">
        <f>ROUND(E447+F447-G447-I447,2)</f>
      </c>
    </row>
    <row r="448" spans="1:10" x14ac:dyDescent="0.25">
      <c r="A448" s="20">
        <v>56</v>
      </c>
      <c r="B448" s="25">
        <f>DATE(YEAR(Debts!$B$5),MONTH(Debts!$B$5)+$A448-1,1)</f>
      </c>
      <c r="C448" s="20">
        <v>4</v>
      </c>
      <c r="D448" s="21">
        <f>INDEX('Payoff Plan'!$B$4:$B$11,$C448)</f>
      </c>
      <c r="E448" s="26">
        <f>J440</f>
      </c>
      <c r="F448" s="26">
        <f>ROUND(E448*INDEX('Payoff Plan'!$D$4:$D$11,$C448)/12,2)</f>
      </c>
      <c r="G448" s="26">
        <f>MIN(INDEX('Payoff Plan'!$E$4:$E$11,$C448),E448+F448)</f>
      </c>
      <c r="H448" s="26">
        <f>H447-I447</f>
      </c>
      <c r="I448" s="26">
        <f>MAX(0,ROUND(MIN(E448+F448-G448,H448),2))</f>
      </c>
      <c r="J448" s="26">
        <f>ROUND(E448+F448-G448-I448,2)</f>
      </c>
    </row>
    <row r="449" spans="1:10" x14ac:dyDescent="0.25">
      <c r="A449" s="20">
        <v>56</v>
      </c>
      <c r="B449" s="25">
        <f>DATE(YEAR(Debts!$B$5),MONTH(Debts!$B$5)+$A449-1,1)</f>
      </c>
      <c r="C449" s="20">
        <v>5</v>
      </c>
      <c r="D449" s="21">
        <f>INDEX('Payoff Plan'!$B$4:$B$11,$C449)</f>
      </c>
      <c r="E449" s="26">
        <f>J441</f>
      </c>
      <c r="F449" s="26">
        <f>ROUND(E449*INDEX('Payoff Plan'!$D$4:$D$11,$C449)/12,2)</f>
      </c>
      <c r="G449" s="26">
        <f>MIN(INDEX('Payoff Plan'!$E$4:$E$11,$C449),E449+F449)</f>
      </c>
      <c r="H449" s="26">
        <f>H448-I448</f>
      </c>
      <c r="I449" s="26">
        <f>MAX(0,ROUND(MIN(E449+F449-G449,H449),2))</f>
      </c>
      <c r="J449" s="26">
        <f>ROUND(E449+F449-G449-I449,2)</f>
      </c>
    </row>
    <row r="450" spans="1:10" x14ac:dyDescent="0.25">
      <c r="A450" s="20">
        <v>56</v>
      </c>
      <c r="B450" s="25">
        <f>DATE(YEAR(Debts!$B$5),MONTH(Debts!$B$5)+$A450-1,1)</f>
      </c>
      <c r="C450" s="20">
        <v>6</v>
      </c>
      <c r="D450" s="21">
        <f>INDEX('Payoff Plan'!$B$4:$B$11,$C450)</f>
      </c>
      <c r="E450" s="26">
        <f>J442</f>
      </c>
      <c r="F450" s="26">
        <f>ROUND(E450*INDEX('Payoff Plan'!$D$4:$D$11,$C450)/12,2)</f>
      </c>
      <c r="G450" s="26">
        <f>MIN(INDEX('Payoff Plan'!$E$4:$E$11,$C450),E450+F450)</f>
      </c>
      <c r="H450" s="26">
        <f>H449-I449</f>
      </c>
      <c r="I450" s="26">
        <f>MAX(0,ROUND(MIN(E450+F450-G450,H450),2))</f>
      </c>
      <c r="J450" s="26">
        <f>ROUND(E450+F450-G450-I450,2)</f>
      </c>
    </row>
    <row r="451" spans="1:10" x14ac:dyDescent="0.25">
      <c r="A451" s="20">
        <v>56</v>
      </c>
      <c r="B451" s="25">
        <f>DATE(YEAR(Debts!$B$5),MONTH(Debts!$B$5)+$A451-1,1)</f>
      </c>
      <c r="C451" s="20">
        <v>7</v>
      </c>
      <c r="D451" s="21">
        <f>INDEX('Payoff Plan'!$B$4:$B$11,$C451)</f>
      </c>
      <c r="E451" s="26">
        <f>J443</f>
      </c>
      <c r="F451" s="26">
        <f>ROUND(E451*INDEX('Payoff Plan'!$D$4:$D$11,$C451)/12,2)</f>
      </c>
      <c r="G451" s="26">
        <f>MIN(INDEX('Payoff Plan'!$E$4:$E$11,$C451),E451+F451)</f>
      </c>
      <c r="H451" s="26">
        <f>H450-I450</f>
      </c>
      <c r="I451" s="26">
        <f>MAX(0,ROUND(MIN(E451+F451-G451,H451),2))</f>
      </c>
      <c r="J451" s="26">
        <f>ROUND(E451+F451-G451-I451,2)</f>
      </c>
    </row>
    <row r="452" spans="1:10" x14ac:dyDescent="0.25">
      <c r="A452" s="20">
        <v>56</v>
      </c>
      <c r="B452" s="25">
        <f>DATE(YEAR(Debts!$B$5),MONTH(Debts!$B$5)+$A452-1,1)</f>
      </c>
      <c r="C452" s="20">
        <v>8</v>
      </c>
      <c r="D452" s="21">
        <f>INDEX('Payoff Plan'!$B$4:$B$11,$C452)</f>
      </c>
      <c r="E452" s="26">
        <f>J444</f>
      </c>
      <c r="F452" s="26">
        <f>ROUND(E452*INDEX('Payoff Plan'!$D$4:$D$11,$C452)/12,2)</f>
      </c>
      <c r="G452" s="26">
        <f>MIN(INDEX('Payoff Plan'!$E$4:$E$11,$C452),E452+F452)</f>
      </c>
      <c r="H452" s="26">
        <f>H451-I451</f>
      </c>
      <c r="I452" s="26">
        <f>MAX(0,ROUND(MIN(E452+F452-G452,H452),2))</f>
      </c>
      <c r="J452" s="26">
        <f>ROUND(E452+F452-G452-I452,2)</f>
      </c>
    </row>
    <row r="453" spans="1:10" x14ac:dyDescent="0.25">
      <c r="A453" s="20">
        <v>57</v>
      </c>
      <c r="B453" s="25">
        <f>DATE(YEAR(Debts!$B$5),MONTH(Debts!$B$5)+$A453-1,1)</f>
      </c>
      <c r="C453" s="20">
        <v>1</v>
      </c>
      <c r="D453" s="21">
        <f>INDEX('Payoff Plan'!$B$4:$B$11,$C453)</f>
      </c>
      <c r="E453" s="26">
        <f>J445</f>
      </c>
      <c r="F453" s="26">
        <f>ROUND(E453*INDEX('Payoff Plan'!$D$4:$D$11,$C453)/12,2)</f>
      </c>
      <c r="G453" s="26">
        <f>MIN(INDEX('Payoff Plan'!$E$4:$E$11,$C453),E453+F453)</f>
      </c>
      <c r="H453" s="26">
        <f>Debts!$B$6-SUM(G453:G460)</f>
      </c>
      <c r="I453" s="26">
        <f>MAX(0,ROUND(MIN(E453+F453-G453,H453),2))</f>
      </c>
      <c r="J453" s="26">
        <f>ROUND(E453+F453-G453-I453,2)</f>
      </c>
    </row>
    <row r="454" spans="1:10" x14ac:dyDescent="0.25">
      <c r="A454" s="20">
        <v>57</v>
      </c>
      <c r="B454" s="25">
        <f>DATE(YEAR(Debts!$B$5),MONTH(Debts!$B$5)+$A454-1,1)</f>
      </c>
      <c r="C454" s="20">
        <v>2</v>
      </c>
      <c r="D454" s="21">
        <f>INDEX('Payoff Plan'!$B$4:$B$11,$C454)</f>
      </c>
      <c r="E454" s="26">
        <f>J446</f>
      </c>
      <c r="F454" s="26">
        <f>ROUND(E454*INDEX('Payoff Plan'!$D$4:$D$11,$C454)/12,2)</f>
      </c>
      <c r="G454" s="26">
        <f>MIN(INDEX('Payoff Plan'!$E$4:$E$11,$C454),E454+F454)</f>
      </c>
      <c r="H454" s="26">
        <f>H453-I453</f>
      </c>
      <c r="I454" s="26">
        <f>MAX(0,ROUND(MIN(E454+F454-G454,H454),2))</f>
      </c>
      <c r="J454" s="26">
        <f>ROUND(E454+F454-G454-I454,2)</f>
      </c>
    </row>
    <row r="455" spans="1:10" x14ac:dyDescent="0.25">
      <c r="A455" s="20">
        <v>57</v>
      </c>
      <c r="B455" s="25">
        <f>DATE(YEAR(Debts!$B$5),MONTH(Debts!$B$5)+$A455-1,1)</f>
      </c>
      <c r="C455" s="20">
        <v>3</v>
      </c>
      <c r="D455" s="21">
        <f>INDEX('Payoff Plan'!$B$4:$B$11,$C455)</f>
      </c>
      <c r="E455" s="26">
        <f>J447</f>
      </c>
      <c r="F455" s="26">
        <f>ROUND(E455*INDEX('Payoff Plan'!$D$4:$D$11,$C455)/12,2)</f>
      </c>
      <c r="G455" s="26">
        <f>MIN(INDEX('Payoff Plan'!$E$4:$E$11,$C455),E455+F455)</f>
      </c>
      <c r="H455" s="26">
        <f>H454-I454</f>
      </c>
      <c r="I455" s="26">
        <f>MAX(0,ROUND(MIN(E455+F455-G455,H455),2))</f>
      </c>
      <c r="J455" s="26">
        <f>ROUND(E455+F455-G455-I455,2)</f>
      </c>
    </row>
    <row r="456" spans="1:10" x14ac:dyDescent="0.25">
      <c r="A456" s="20">
        <v>57</v>
      </c>
      <c r="B456" s="25">
        <f>DATE(YEAR(Debts!$B$5),MONTH(Debts!$B$5)+$A456-1,1)</f>
      </c>
      <c r="C456" s="20">
        <v>4</v>
      </c>
      <c r="D456" s="21">
        <f>INDEX('Payoff Plan'!$B$4:$B$11,$C456)</f>
      </c>
      <c r="E456" s="26">
        <f>J448</f>
      </c>
      <c r="F456" s="26">
        <f>ROUND(E456*INDEX('Payoff Plan'!$D$4:$D$11,$C456)/12,2)</f>
      </c>
      <c r="G456" s="26">
        <f>MIN(INDEX('Payoff Plan'!$E$4:$E$11,$C456),E456+F456)</f>
      </c>
      <c r="H456" s="26">
        <f>H455-I455</f>
      </c>
      <c r="I456" s="26">
        <f>MAX(0,ROUND(MIN(E456+F456-G456,H456),2))</f>
      </c>
      <c r="J456" s="26">
        <f>ROUND(E456+F456-G456-I456,2)</f>
      </c>
    </row>
    <row r="457" spans="1:10" x14ac:dyDescent="0.25">
      <c r="A457" s="20">
        <v>57</v>
      </c>
      <c r="B457" s="25">
        <f>DATE(YEAR(Debts!$B$5),MONTH(Debts!$B$5)+$A457-1,1)</f>
      </c>
      <c r="C457" s="20">
        <v>5</v>
      </c>
      <c r="D457" s="21">
        <f>INDEX('Payoff Plan'!$B$4:$B$11,$C457)</f>
      </c>
      <c r="E457" s="26">
        <f>J449</f>
      </c>
      <c r="F457" s="26">
        <f>ROUND(E457*INDEX('Payoff Plan'!$D$4:$D$11,$C457)/12,2)</f>
      </c>
      <c r="G457" s="26">
        <f>MIN(INDEX('Payoff Plan'!$E$4:$E$11,$C457),E457+F457)</f>
      </c>
      <c r="H457" s="26">
        <f>H456-I456</f>
      </c>
      <c r="I457" s="26">
        <f>MAX(0,ROUND(MIN(E457+F457-G457,H457),2))</f>
      </c>
      <c r="J457" s="26">
        <f>ROUND(E457+F457-G457-I457,2)</f>
      </c>
    </row>
    <row r="458" spans="1:10" x14ac:dyDescent="0.25">
      <c r="A458" s="20">
        <v>57</v>
      </c>
      <c r="B458" s="25">
        <f>DATE(YEAR(Debts!$B$5),MONTH(Debts!$B$5)+$A458-1,1)</f>
      </c>
      <c r="C458" s="20">
        <v>6</v>
      </c>
      <c r="D458" s="21">
        <f>INDEX('Payoff Plan'!$B$4:$B$11,$C458)</f>
      </c>
      <c r="E458" s="26">
        <f>J450</f>
      </c>
      <c r="F458" s="26">
        <f>ROUND(E458*INDEX('Payoff Plan'!$D$4:$D$11,$C458)/12,2)</f>
      </c>
      <c r="G458" s="26">
        <f>MIN(INDEX('Payoff Plan'!$E$4:$E$11,$C458),E458+F458)</f>
      </c>
      <c r="H458" s="26">
        <f>H457-I457</f>
      </c>
      <c r="I458" s="26">
        <f>MAX(0,ROUND(MIN(E458+F458-G458,H458),2))</f>
      </c>
      <c r="J458" s="26">
        <f>ROUND(E458+F458-G458-I458,2)</f>
      </c>
    </row>
    <row r="459" spans="1:10" x14ac:dyDescent="0.25">
      <c r="A459" s="20">
        <v>57</v>
      </c>
      <c r="B459" s="25">
        <f>DATE(YEAR(Debts!$B$5),MONTH(Debts!$B$5)+$A459-1,1)</f>
      </c>
      <c r="C459" s="20">
        <v>7</v>
      </c>
      <c r="D459" s="21">
        <f>INDEX('Payoff Plan'!$B$4:$B$11,$C459)</f>
      </c>
      <c r="E459" s="26">
        <f>J451</f>
      </c>
      <c r="F459" s="26">
        <f>ROUND(E459*INDEX('Payoff Plan'!$D$4:$D$11,$C459)/12,2)</f>
      </c>
      <c r="G459" s="26">
        <f>MIN(INDEX('Payoff Plan'!$E$4:$E$11,$C459),E459+F459)</f>
      </c>
      <c r="H459" s="26">
        <f>H458-I458</f>
      </c>
      <c r="I459" s="26">
        <f>MAX(0,ROUND(MIN(E459+F459-G459,H459),2))</f>
      </c>
      <c r="J459" s="26">
        <f>ROUND(E459+F459-G459-I459,2)</f>
      </c>
    </row>
    <row r="460" spans="1:10" x14ac:dyDescent="0.25">
      <c r="A460" s="20">
        <v>57</v>
      </c>
      <c r="B460" s="25">
        <f>DATE(YEAR(Debts!$B$5),MONTH(Debts!$B$5)+$A460-1,1)</f>
      </c>
      <c r="C460" s="20">
        <v>8</v>
      </c>
      <c r="D460" s="21">
        <f>INDEX('Payoff Plan'!$B$4:$B$11,$C460)</f>
      </c>
      <c r="E460" s="26">
        <f>J452</f>
      </c>
      <c r="F460" s="26">
        <f>ROUND(E460*INDEX('Payoff Plan'!$D$4:$D$11,$C460)/12,2)</f>
      </c>
      <c r="G460" s="26">
        <f>MIN(INDEX('Payoff Plan'!$E$4:$E$11,$C460),E460+F460)</f>
      </c>
      <c r="H460" s="26">
        <f>H459-I459</f>
      </c>
      <c r="I460" s="26">
        <f>MAX(0,ROUND(MIN(E460+F460-G460,H460),2))</f>
      </c>
      <c r="J460" s="26">
        <f>ROUND(E460+F460-G460-I460,2)</f>
      </c>
    </row>
    <row r="461" spans="1:10" x14ac:dyDescent="0.25">
      <c r="A461" s="20">
        <v>58</v>
      </c>
      <c r="B461" s="25">
        <f>DATE(YEAR(Debts!$B$5),MONTH(Debts!$B$5)+$A461-1,1)</f>
      </c>
      <c r="C461" s="20">
        <v>1</v>
      </c>
      <c r="D461" s="21">
        <f>INDEX('Payoff Plan'!$B$4:$B$11,$C461)</f>
      </c>
      <c r="E461" s="26">
        <f>J453</f>
      </c>
      <c r="F461" s="26">
        <f>ROUND(E461*INDEX('Payoff Plan'!$D$4:$D$11,$C461)/12,2)</f>
      </c>
      <c r="G461" s="26">
        <f>MIN(INDEX('Payoff Plan'!$E$4:$E$11,$C461),E461+F461)</f>
      </c>
      <c r="H461" s="26">
        <f>Debts!$B$6-SUM(G461:G468)</f>
      </c>
      <c r="I461" s="26">
        <f>MAX(0,ROUND(MIN(E461+F461-G461,H461),2))</f>
      </c>
      <c r="J461" s="26">
        <f>ROUND(E461+F461-G461-I461,2)</f>
      </c>
    </row>
    <row r="462" spans="1:10" x14ac:dyDescent="0.25">
      <c r="A462" s="20">
        <v>58</v>
      </c>
      <c r="B462" s="25">
        <f>DATE(YEAR(Debts!$B$5),MONTH(Debts!$B$5)+$A462-1,1)</f>
      </c>
      <c r="C462" s="20">
        <v>2</v>
      </c>
      <c r="D462" s="21">
        <f>INDEX('Payoff Plan'!$B$4:$B$11,$C462)</f>
      </c>
      <c r="E462" s="26">
        <f>J454</f>
      </c>
      <c r="F462" s="26">
        <f>ROUND(E462*INDEX('Payoff Plan'!$D$4:$D$11,$C462)/12,2)</f>
      </c>
      <c r="G462" s="26">
        <f>MIN(INDEX('Payoff Plan'!$E$4:$E$11,$C462),E462+F462)</f>
      </c>
      <c r="H462" s="26">
        <f>H461-I461</f>
      </c>
      <c r="I462" s="26">
        <f>MAX(0,ROUND(MIN(E462+F462-G462,H462),2))</f>
      </c>
      <c r="J462" s="26">
        <f>ROUND(E462+F462-G462-I462,2)</f>
      </c>
    </row>
    <row r="463" spans="1:10" x14ac:dyDescent="0.25">
      <c r="A463" s="20">
        <v>58</v>
      </c>
      <c r="B463" s="25">
        <f>DATE(YEAR(Debts!$B$5),MONTH(Debts!$B$5)+$A463-1,1)</f>
      </c>
      <c r="C463" s="20">
        <v>3</v>
      </c>
      <c r="D463" s="21">
        <f>INDEX('Payoff Plan'!$B$4:$B$11,$C463)</f>
      </c>
      <c r="E463" s="26">
        <f>J455</f>
      </c>
      <c r="F463" s="26">
        <f>ROUND(E463*INDEX('Payoff Plan'!$D$4:$D$11,$C463)/12,2)</f>
      </c>
      <c r="G463" s="26">
        <f>MIN(INDEX('Payoff Plan'!$E$4:$E$11,$C463),E463+F463)</f>
      </c>
      <c r="H463" s="26">
        <f>H462-I462</f>
      </c>
      <c r="I463" s="26">
        <f>MAX(0,ROUND(MIN(E463+F463-G463,H463),2))</f>
      </c>
      <c r="J463" s="26">
        <f>ROUND(E463+F463-G463-I463,2)</f>
      </c>
    </row>
    <row r="464" spans="1:10" x14ac:dyDescent="0.25">
      <c r="A464" s="20">
        <v>58</v>
      </c>
      <c r="B464" s="25">
        <f>DATE(YEAR(Debts!$B$5),MONTH(Debts!$B$5)+$A464-1,1)</f>
      </c>
      <c r="C464" s="20">
        <v>4</v>
      </c>
      <c r="D464" s="21">
        <f>INDEX('Payoff Plan'!$B$4:$B$11,$C464)</f>
      </c>
      <c r="E464" s="26">
        <f>J456</f>
      </c>
      <c r="F464" s="26">
        <f>ROUND(E464*INDEX('Payoff Plan'!$D$4:$D$11,$C464)/12,2)</f>
      </c>
      <c r="G464" s="26">
        <f>MIN(INDEX('Payoff Plan'!$E$4:$E$11,$C464),E464+F464)</f>
      </c>
      <c r="H464" s="26">
        <f>H463-I463</f>
      </c>
      <c r="I464" s="26">
        <f>MAX(0,ROUND(MIN(E464+F464-G464,H464),2))</f>
      </c>
      <c r="J464" s="26">
        <f>ROUND(E464+F464-G464-I464,2)</f>
      </c>
    </row>
    <row r="465" spans="1:10" x14ac:dyDescent="0.25">
      <c r="A465" s="20">
        <v>58</v>
      </c>
      <c r="B465" s="25">
        <f>DATE(YEAR(Debts!$B$5),MONTH(Debts!$B$5)+$A465-1,1)</f>
      </c>
      <c r="C465" s="20">
        <v>5</v>
      </c>
      <c r="D465" s="21">
        <f>INDEX('Payoff Plan'!$B$4:$B$11,$C465)</f>
      </c>
      <c r="E465" s="26">
        <f>J457</f>
      </c>
      <c r="F465" s="26">
        <f>ROUND(E465*INDEX('Payoff Plan'!$D$4:$D$11,$C465)/12,2)</f>
      </c>
      <c r="G465" s="26">
        <f>MIN(INDEX('Payoff Plan'!$E$4:$E$11,$C465),E465+F465)</f>
      </c>
      <c r="H465" s="26">
        <f>H464-I464</f>
      </c>
      <c r="I465" s="26">
        <f>MAX(0,ROUND(MIN(E465+F465-G465,H465),2))</f>
      </c>
      <c r="J465" s="26">
        <f>ROUND(E465+F465-G465-I465,2)</f>
      </c>
    </row>
    <row r="466" spans="1:10" x14ac:dyDescent="0.25">
      <c r="A466" s="20">
        <v>58</v>
      </c>
      <c r="B466" s="25">
        <f>DATE(YEAR(Debts!$B$5),MONTH(Debts!$B$5)+$A466-1,1)</f>
      </c>
      <c r="C466" s="20">
        <v>6</v>
      </c>
      <c r="D466" s="21">
        <f>INDEX('Payoff Plan'!$B$4:$B$11,$C466)</f>
      </c>
      <c r="E466" s="26">
        <f>J458</f>
      </c>
      <c r="F466" s="26">
        <f>ROUND(E466*INDEX('Payoff Plan'!$D$4:$D$11,$C466)/12,2)</f>
      </c>
      <c r="G466" s="26">
        <f>MIN(INDEX('Payoff Plan'!$E$4:$E$11,$C466),E466+F466)</f>
      </c>
      <c r="H466" s="26">
        <f>H465-I465</f>
      </c>
      <c r="I466" s="26">
        <f>MAX(0,ROUND(MIN(E466+F466-G466,H466),2))</f>
      </c>
      <c r="J466" s="26">
        <f>ROUND(E466+F466-G466-I466,2)</f>
      </c>
    </row>
    <row r="467" spans="1:10" x14ac:dyDescent="0.25">
      <c r="A467" s="20">
        <v>58</v>
      </c>
      <c r="B467" s="25">
        <f>DATE(YEAR(Debts!$B$5),MONTH(Debts!$B$5)+$A467-1,1)</f>
      </c>
      <c r="C467" s="20">
        <v>7</v>
      </c>
      <c r="D467" s="21">
        <f>INDEX('Payoff Plan'!$B$4:$B$11,$C467)</f>
      </c>
      <c r="E467" s="26">
        <f>J459</f>
      </c>
      <c r="F467" s="26">
        <f>ROUND(E467*INDEX('Payoff Plan'!$D$4:$D$11,$C467)/12,2)</f>
      </c>
      <c r="G467" s="26">
        <f>MIN(INDEX('Payoff Plan'!$E$4:$E$11,$C467),E467+F467)</f>
      </c>
      <c r="H467" s="26">
        <f>H466-I466</f>
      </c>
      <c r="I467" s="26">
        <f>MAX(0,ROUND(MIN(E467+F467-G467,H467),2))</f>
      </c>
      <c r="J467" s="26">
        <f>ROUND(E467+F467-G467-I467,2)</f>
      </c>
    </row>
    <row r="468" spans="1:10" x14ac:dyDescent="0.25">
      <c r="A468" s="20">
        <v>58</v>
      </c>
      <c r="B468" s="25">
        <f>DATE(YEAR(Debts!$B$5),MONTH(Debts!$B$5)+$A468-1,1)</f>
      </c>
      <c r="C468" s="20">
        <v>8</v>
      </c>
      <c r="D468" s="21">
        <f>INDEX('Payoff Plan'!$B$4:$B$11,$C468)</f>
      </c>
      <c r="E468" s="26">
        <f>J460</f>
      </c>
      <c r="F468" s="26">
        <f>ROUND(E468*INDEX('Payoff Plan'!$D$4:$D$11,$C468)/12,2)</f>
      </c>
      <c r="G468" s="26">
        <f>MIN(INDEX('Payoff Plan'!$E$4:$E$11,$C468),E468+F468)</f>
      </c>
      <c r="H468" s="26">
        <f>H467-I467</f>
      </c>
      <c r="I468" s="26">
        <f>MAX(0,ROUND(MIN(E468+F468-G468,H468),2))</f>
      </c>
      <c r="J468" s="26">
        <f>ROUND(E468+F468-G468-I468,2)</f>
      </c>
    </row>
    <row r="469" spans="1:10" x14ac:dyDescent="0.25">
      <c r="A469" s="20">
        <v>59</v>
      </c>
      <c r="B469" s="25">
        <f>DATE(YEAR(Debts!$B$5),MONTH(Debts!$B$5)+$A469-1,1)</f>
      </c>
      <c r="C469" s="20">
        <v>1</v>
      </c>
      <c r="D469" s="21">
        <f>INDEX('Payoff Plan'!$B$4:$B$11,$C469)</f>
      </c>
      <c r="E469" s="26">
        <f>J461</f>
      </c>
      <c r="F469" s="26">
        <f>ROUND(E469*INDEX('Payoff Plan'!$D$4:$D$11,$C469)/12,2)</f>
      </c>
      <c r="G469" s="26">
        <f>MIN(INDEX('Payoff Plan'!$E$4:$E$11,$C469),E469+F469)</f>
      </c>
      <c r="H469" s="26">
        <f>Debts!$B$6-SUM(G469:G476)</f>
      </c>
      <c r="I469" s="26">
        <f>MAX(0,ROUND(MIN(E469+F469-G469,H469),2))</f>
      </c>
      <c r="J469" s="26">
        <f>ROUND(E469+F469-G469-I469,2)</f>
      </c>
    </row>
    <row r="470" spans="1:10" x14ac:dyDescent="0.25">
      <c r="A470" s="20">
        <v>59</v>
      </c>
      <c r="B470" s="25">
        <f>DATE(YEAR(Debts!$B$5),MONTH(Debts!$B$5)+$A470-1,1)</f>
      </c>
      <c r="C470" s="20">
        <v>2</v>
      </c>
      <c r="D470" s="21">
        <f>INDEX('Payoff Plan'!$B$4:$B$11,$C470)</f>
      </c>
      <c r="E470" s="26">
        <f>J462</f>
      </c>
      <c r="F470" s="26">
        <f>ROUND(E470*INDEX('Payoff Plan'!$D$4:$D$11,$C470)/12,2)</f>
      </c>
      <c r="G470" s="26">
        <f>MIN(INDEX('Payoff Plan'!$E$4:$E$11,$C470),E470+F470)</f>
      </c>
      <c r="H470" s="26">
        <f>H469-I469</f>
      </c>
      <c r="I470" s="26">
        <f>MAX(0,ROUND(MIN(E470+F470-G470,H470),2))</f>
      </c>
      <c r="J470" s="26">
        <f>ROUND(E470+F470-G470-I470,2)</f>
      </c>
    </row>
    <row r="471" spans="1:10" x14ac:dyDescent="0.25">
      <c r="A471" s="20">
        <v>59</v>
      </c>
      <c r="B471" s="25">
        <f>DATE(YEAR(Debts!$B$5),MONTH(Debts!$B$5)+$A471-1,1)</f>
      </c>
      <c r="C471" s="20">
        <v>3</v>
      </c>
      <c r="D471" s="21">
        <f>INDEX('Payoff Plan'!$B$4:$B$11,$C471)</f>
      </c>
      <c r="E471" s="26">
        <f>J463</f>
      </c>
      <c r="F471" s="26">
        <f>ROUND(E471*INDEX('Payoff Plan'!$D$4:$D$11,$C471)/12,2)</f>
      </c>
      <c r="G471" s="26">
        <f>MIN(INDEX('Payoff Plan'!$E$4:$E$11,$C471),E471+F471)</f>
      </c>
      <c r="H471" s="26">
        <f>H470-I470</f>
      </c>
      <c r="I471" s="26">
        <f>MAX(0,ROUND(MIN(E471+F471-G471,H471),2))</f>
      </c>
      <c r="J471" s="26">
        <f>ROUND(E471+F471-G471-I471,2)</f>
      </c>
    </row>
    <row r="472" spans="1:10" x14ac:dyDescent="0.25">
      <c r="A472" s="20">
        <v>59</v>
      </c>
      <c r="B472" s="25">
        <f>DATE(YEAR(Debts!$B$5),MONTH(Debts!$B$5)+$A472-1,1)</f>
      </c>
      <c r="C472" s="20">
        <v>4</v>
      </c>
      <c r="D472" s="21">
        <f>INDEX('Payoff Plan'!$B$4:$B$11,$C472)</f>
      </c>
      <c r="E472" s="26">
        <f>J464</f>
      </c>
      <c r="F472" s="26">
        <f>ROUND(E472*INDEX('Payoff Plan'!$D$4:$D$11,$C472)/12,2)</f>
      </c>
      <c r="G472" s="26">
        <f>MIN(INDEX('Payoff Plan'!$E$4:$E$11,$C472),E472+F472)</f>
      </c>
      <c r="H472" s="26">
        <f>H471-I471</f>
      </c>
      <c r="I472" s="26">
        <f>MAX(0,ROUND(MIN(E472+F472-G472,H472),2))</f>
      </c>
      <c r="J472" s="26">
        <f>ROUND(E472+F472-G472-I472,2)</f>
      </c>
    </row>
    <row r="473" spans="1:10" x14ac:dyDescent="0.25">
      <c r="A473" s="20">
        <v>59</v>
      </c>
      <c r="B473" s="25">
        <f>DATE(YEAR(Debts!$B$5),MONTH(Debts!$B$5)+$A473-1,1)</f>
      </c>
      <c r="C473" s="20">
        <v>5</v>
      </c>
      <c r="D473" s="21">
        <f>INDEX('Payoff Plan'!$B$4:$B$11,$C473)</f>
      </c>
      <c r="E473" s="26">
        <f>J465</f>
      </c>
      <c r="F473" s="26">
        <f>ROUND(E473*INDEX('Payoff Plan'!$D$4:$D$11,$C473)/12,2)</f>
      </c>
      <c r="G473" s="26">
        <f>MIN(INDEX('Payoff Plan'!$E$4:$E$11,$C473),E473+F473)</f>
      </c>
      <c r="H473" s="26">
        <f>H472-I472</f>
      </c>
      <c r="I473" s="26">
        <f>MAX(0,ROUND(MIN(E473+F473-G473,H473),2))</f>
      </c>
      <c r="J473" s="26">
        <f>ROUND(E473+F473-G473-I473,2)</f>
      </c>
    </row>
    <row r="474" spans="1:10" x14ac:dyDescent="0.25">
      <c r="A474" s="20">
        <v>59</v>
      </c>
      <c r="B474" s="25">
        <f>DATE(YEAR(Debts!$B$5),MONTH(Debts!$B$5)+$A474-1,1)</f>
      </c>
      <c r="C474" s="20">
        <v>6</v>
      </c>
      <c r="D474" s="21">
        <f>INDEX('Payoff Plan'!$B$4:$B$11,$C474)</f>
      </c>
      <c r="E474" s="26">
        <f>J466</f>
      </c>
      <c r="F474" s="26">
        <f>ROUND(E474*INDEX('Payoff Plan'!$D$4:$D$11,$C474)/12,2)</f>
      </c>
      <c r="G474" s="26">
        <f>MIN(INDEX('Payoff Plan'!$E$4:$E$11,$C474),E474+F474)</f>
      </c>
      <c r="H474" s="26">
        <f>H473-I473</f>
      </c>
      <c r="I474" s="26">
        <f>MAX(0,ROUND(MIN(E474+F474-G474,H474),2))</f>
      </c>
      <c r="J474" s="26">
        <f>ROUND(E474+F474-G474-I474,2)</f>
      </c>
    </row>
    <row r="475" spans="1:10" x14ac:dyDescent="0.25">
      <c r="A475" s="20">
        <v>59</v>
      </c>
      <c r="B475" s="25">
        <f>DATE(YEAR(Debts!$B$5),MONTH(Debts!$B$5)+$A475-1,1)</f>
      </c>
      <c r="C475" s="20">
        <v>7</v>
      </c>
      <c r="D475" s="21">
        <f>INDEX('Payoff Plan'!$B$4:$B$11,$C475)</f>
      </c>
      <c r="E475" s="26">
        <f>J467</f>
      </c>
      <c r="F475" s="26">
        <f>ROUND(E475*INDEX('Payoff Plan'!$D$4:$D$11,$C475)/12,2)</f>
      </c>
      <c r="G475" s="26">
        <f>MIN(INDEX('Payoff Plan'!$E$4:$E$11,$C475),E475+F475)</f>
      </c>
      <c r="H475" s="26">
        <f>H474-I474</f>
      </c>
      <c r="I475" s="26">
        <f>MAX(0,ROUND(MIN(E475+F475-G475,H475),2))</f>
      </c>
      <c r="J475" s="26">
        <f>ROUND(E475+F475-G475-I475,2)</f>
      </c>
    </row>
    <row r="476" spans="1:10" x14ac:dyDescent="0.25">
      <c r="A476" s="20">
        <v>59</v>
      </c>
      <c r="B476" s="25">
        <f>DATE(YEAR(Debts!$B$5),MONTH(Debts!$B$5)+$A476-1,1)</f>
      </c>
      <c r="C476" s="20">
        <v>8</v>
      </c>
      <c r="D476" s="21">
        <f>INDEX('Payoff Plan'!$B$4:$B$11,$C476)</f>
      </c>
      <c r="E476" s="26">
        <f>J468</f>
      </c>
      <c r="F476" s="26">
        <f>ROUND(E476*INDEX('Payoff Plan'!$D$4:$D$11,$C476)/12,2)</f>
      </c>
      <c r="G476" s="26">
        <f>MIN(INDEX('Payoff Plan'!$E$4:$E$11,$C476),E476+F476)</f>
      </c>
      <c r="H476" s="26">
        <f>H475-I475</f>
      </c>
      <c r="I476" s="26">
        <f>MAX(0,ROUND(MIN(E476+F476-G476,H476),2))</f>
      </c>
      <c r="J476" s="26">
        <f>ROUND(E476+F476-G476-I476,2)</f>
      </c>
    </row>
    <row r="477" spans="1:10" x14ac:dyDescent="0.25">
      <c r="A477" s="20">
        <v>60</v>
      </c>
      <c r="B477" s="25">
        <f>DATE(YEAR(Debts!$B$5),MONTH(Debts!$B$5)+$A477-1,1)</f>
      </c>
      <c r="C477" s="20">
        <v>1</v>
      </c>
      <c r="D477" s="21">
        <f>INDEX('Payoff Plan'!$B$4:$B$11,$C477)</f>
      </c>
      <c r="E477" s="26">
        <f>J469</f>
      </c>
      <c r="F477" s="26">
        <f>ROUND(E477*INDEX('Payoff Plan'!$D$4:$D$11,$C477)/12,2)</f>
      </c>
      <c r="G477" s="26">
        <f>MIN(INDEX('Payoff Plan'!$E$4:$E$11,$C477),E477+F477)</f>
      </c>
      <c r="H477" s="26">
        <f>Debts!$B$6-SUM(G477:G484)</f>
      </c>
      <c r="I477" s="26">
        <f>MAX(0,ROUND(MIN(E477+F477-G477,H477),2))</f>
      </c>
      <c r="J477" s="26">
        <f>ROUND(E477+F477-G477-I477,2)</f>
      </c>
    </row>
    <row r="478" spans="1:10" x14ac:dyDescent="0.25">
      <c r="A478" s="20">
        <v>60</v>
      </c>
      <c r="B478" s="25">
        <f>DATE(YEAR(Debts!$B$5),MONTH(Debts!$B$5)+$A478-1,1)</f>
      </c>
      <c r="C478" s="20">
        <v>2</v>
      </c>
      <c r="D478" s="21">
        <f>INDEX('Payoff Plan'!$B$4:$B$11,$C478)</f>
      </c>
      <c r="E478" s="26">
        <f>J470</f>
      </c>
      <c r="F478" s="26">
        <f>ROUND(E478*INDEX('Payoff Plan'!$D$4:$D$11,$C478)/12,2)</f>
      </c>
      <c r="G478" s="26">
        <f>MIN(INDEX('Payoff Plan'!$E$4:$E$11,$C478),E478+F478)</f>
      </c>
      <c r="H478" s="26">
        <f>H477-I477</f>
      </c>
      <c r="I478" s="26">
        <f>MAX(0,ROUND(MIN(E478+F478-G478,H478),2))</f>
      </c>
      <c r="J478" s="26">
        <f>ROUND(E478+F478-G478-I478,2)</f>
      </c>
    </row>
    <row r="479" spans="1:10" x14ac:dyDescent="0.25">
      <c r="A479" s="20">
        <v>60</v>
      </c>
      <c r="B479" s="25">
        <f>DATE(YEAR(Debts!$B$5),MONTH(Debts!$B$5)+$A479-1,1)</f>
      </c>
      <c r="C479" s="20">
        <v>3</v>
      </c>
      <c r="D479" s="21">
        <f>INDEX('Payoff Plan'!$B$4:$B$11,$C479)</f>
      </c>
      <c r="E479" s="26">
        <f>J471</f>
      </c>
      <c r="F479" s="26">
        <f>ROUND(E479*INDEX('Payoff Plan'!$D$4:$D$11,$C479)/12,2)</f>
      </c>
      <c r="G479" s="26">
        <f>MIN(INDEX('Payoff Plan'!$E$4:$E$11,$C479),E479+F479)</f>
      </c>
      <c r="H479" s="26">
        <f>H478-I478</f>
      </c>
      <c r="I479" s="26">
        <f>MAX(0,ROUND(MIN(E479+F479-G479,H479),2))</f>
      </c>
      <c r="J479" s="26">
        <f>ROUND(E479+F479-G479-I479,2)</f>
      </c>
    </row>
    <row r="480" spans="1:10" x14ac:dyDescent="0.25">
      <c r="A480" s="20">
        <v>60</v>
      </c>
      <c r="B480" s="25">
        <f>DATE(YEAR(Debts!$B$5),MONTH(Debts!$B$5)+$A480-1,1)</f>
      </c>
      <c r="C480" s="20">
        <v>4</v>
      </c>
      <c r="D480" s="21">
        <f>INDEX('Payoff Plan'!$B$4:$B$11,$C480)</f>
      </c>
      <c r="E480" s="26">
        <f>J472</f>
      </c>
      <c r="F480" s="26">
        <f>ROUND(E480*INDEX('Payoff Plan'!$D$4:$D$11,$C480)/12,2)</f>
      </c>
      <c r="G480" s="26">
        <f>MIN(INDEX('Payoff Plan'!$E$4:$E$11,$C480),E480+F480)</f>
      </c>
      <c r="H480" s="26">
        <f>H479-I479</f>
      </c>
      <c r="I480" s="26">
        <f>MAX(0,ROUND(MIN(E480+F480-G480,H480),2))</f>
      </c>
      <c r="J480" s="26">
        <f>ROUND(E480+F480-G480-I480,2)</f>
      </c>
    </row>
    <row r="481" spans="1:10" x14ac:dyDescent="0.25">
      <c r="A481" s="20">
        <v>60</v>
      </c>
      <c r="B481" s="25">
        <f>DATE(YEAR(Debts!$B$5),MONTH(Debts!$B$5)+$A481-1,1)</f>
      </c>
      <c r="C481" s="20">
        <v>5</v>
      </c>
      <c r="D481" s="21">
        <f>INDEX('Payoff Plan'!$B$4:$B$11,$C481)</f>
      </c>
      <c r="E481" s="26">
        <f>J473</f>
      </c>
      <c r="F481" s="26">
        <f>ROUND(E481*INDEX('Payoff Plan'!$D$4:$D$11,$C481)/12,2)</f>
      </c>
      <c r="G481" s="26">
        <f>MIN(INDEX('Payoff Plan'!$E$4:$E$11,$C481),E481+F481)</f>
      </c>
      <c r="H481" s="26">
        <f>H480-I480</f>
      </c>
      <c r="I481" s="26">
        <f>MAX(0,ROUND(MIN(E481+F481-G481,H481),2))</f>
      </c>
      <c r="J481" s="26">
        <f>ROUND(E481+F481-G481-I481,2)</f>
      </c>
    </row>
    <row r="482" spans="1:10" x14ac:dyDescent="0.25">
      <c r="A482" s="20">
        <v>60</v>
      </c>
      <c r="B482" s="25">
        <f>DATE(YEAR(Debts!$B$5),MONTH(Debts!$B$5)+$A482-1,1)</f>
      </c>
      <c r="C482" s="20">
        <v>6</v>
      </c>
      <c r="D482" s="21">
        <f>INDEX('Payoff Plan'!$B$4:$B$11,$C482)</f>
      </c>
      <c r="E482" s="26">
        <f>J474</f>
      </c>
      <c r="F482" s="26">
        <f>ROUND(E482*INDEX('Payoff Plan'!$D$4:$D$11,$C482)/12,2)</f>
      </c>
      <c r="G482" s="26">
        <f>MIN(INDEX('Payoff Plan'!$E$4:$E$11,$C482),E482+F482)</f>
      </c>
      <c r="H482" s="26">
        <f>H481-I481</f>
      </c>
      <c r="I482" s="26">
        <f>MAX(0,ROUND(MIN(E482+F482-G482,H482),2))</f>
      </c>
      <c r="J482" s="26">
        <f>ROUND(E482+F482-G482-I482,2)</f>
      </c>
    </row>
    <row r="483" spans="1:10" x14ac:dyDescent="0.25">
      <c r="A483" s="20">
        <v>60</v>
      </c>
      <c r="B483" s="25">
        <f>DATE(YEAR(Debts!$B$5),MONTH(Debts!$B$5)+$A483-1,1)</f>
      </c>
      <c r="C483" s="20">
        <v>7</v>
      </c>
      <c r="D483" s="21">
        <f>INDEX('Payoff Plan'!$B$4:$B$11,$C483)</f>
      </c>
      <c r="E483" s="26">
        <f>J475</f>
      </c>
      <c r="F483" s="26">
        <f>ROUND(E483*INDEX('Payoff Plan'!$D$4:$D$11,$C483)/12,2)</f>
      </c>
      <c r="G483" s="26">
        <f>MIN(INDEX('Payoff Plan'!$E$4:$E$11,$C483),E483+F483)</f>
      </c>
      <c r="H483" s="26">
        <f>H482-I482</f>
      </c>
      <c r="I483" s="26">
        <f>MAX(0,ROUND(MIN(E483+F483-G483,H483),2))</f>
      </c>
      <c r="J483" s="26">
        <f>ROUND(E483+F483-G483-I483,2)</f>
      </c>
    </row>
    <row r="484" spans="1:10" x14ac:dyDescent="0.25">
      <c r="A484" s="20">
        <v>60</v>
      </c>
      <c r="B484" s="25">
        <f>DATE(YEAR(Debts!$B$5),MONTH(Debts!$B$5)+$A484-1,1)</f>
      </c>
      <c r="C484" s="20">
        <v>8</v>
      </c>
      <c r="D484" s="21">
        <f>INDEX('Payoff Plan'!$B$4:$B$11,$C484)</f>
      </c>
      <c r="E484" s="26">
        <f>J476</f>
      </c>
      <c r="F484" s="26">
        <f>ROUND(E484*INDEX('Payoff Plan'!$D$4:$D$11,$C484)/12,2)</f>
      </c>
      <c r="G484" s="26">
        <f>MIN(INDEX('Payoff Plan'!$E$4:$E$11,$C484),E484+F484)</f>
      </c>
      <c r="H484" s="26">
        <f>H483-I483</f>
      </c>
      <c r="I484" s="26">
        <f>MAX(0,ROUND(MIN(E484+F484-G484,H484),2))</f>
      </c>
      <c r="J484" s="26">
        <f>ROUND(E484+F484-G484-I484,2)</f>
      </c>
    </row>
    <row r="485" spans="1:10" x14ac:dyDescent="0.25">
      <c r="A485" s="20">
        <v>61</v>
      </c>
      <c r="B485" s="25">
        <f>DATE(YEAR(Debts!$B$5),MONTH(Debts!$B$5)+$A485-1,1)</f>
      </c>
      <c r="C485" s="20">
        <v>1</v>
      </c>
      <c r="D485" s="21">
        <f>INDEX('Payoff Plan'!$B$4:$B$11,$C485)</f>
      </c>
      <c r="E485" s="26">
        <f>J477</f>
      </c>
      <c r="F485" s="26">
        <f>ROUND(E485*INDEX('Payoff Plan'!$D$4:$D$11,$C485)/12,2)</f>
      </c>
      <c r="G485" s="26">
        <f>MIN(INDEX('Payoff Plan'!$E$4:$E$11,$C485),E485+F485)</f>
      </c>
      <c r="H485" s="26">
        <f>Debts!$B$6-SUM(G485:G492)</f>
      </c>
      <c r="I485" s="26">
        <f>MAX(0,ROUND(MIN(E485+F485-G485,H485),2))</f>
      </c>
      <c r="J485" s="26">
        <f>ROUND(E485+F485-G485-I485,2)</f>
      </c>
    </row>
    <row r="486" spans="1:10" x14ac:dyDescent="0.25">
      <c r="A486" s="20">
        <v>61</v>
      </c>
      <c r="B486" s="25">
        <f>DATE(YEAR(Debts!$B$5),MONTH(Debts!$B$5)+$A486-1,1)</f>
      </c>
      <c r="C486" s="20">
        <v>2</v>
      </c>
      <c r="D486" s="21">
        <f>INDEX('Payoff Plan'!$B$4:$B$11,$C486)</f>
      </c>
      <c r="E486" s="26">
        <f>J478</f>
      </c>
      <c r="F486" s="26">
        <f>ROUND(E486*INDEX('Payoff Plan'!$D$4:$D$11,$C486)/12,2)</f>
      </c>
      <c r="G486" s="26">
        <f>MIN(INDEX('Payoff Plan'!$E$4:$E$11,$C486),E486+F486)</f>
      </c>
      <c r="H486" s="26">
        <f>H485-I485</f>
      </c>
      <c r="I486" s="26">
        <f>MAX(0,ROUND(MIN(E486+F486-G486,H486),2))</f>
      </c>
      <c r="J486" s="26">
        <f>ROUND(E486+F486-G486-I486,2)</f>
      </c>
    </row>
    <row r="487" spans="1:10" x14ac:dyDescent="0.25">
      <c r="A487" s="20">
        <v>61</v>
      </c>
      <c r="B487" s="25">
        <f>DATE(YEAR(Debts!$B$5),MONTH(Debts!$B$5)+$A487-1,1)</f>
      </c>
      <c r="C487" s="20">
        <v>3</v>
      </c>
      <c r="D487" s="21">
        <f>INDEX('Payoff Plan'!$B$4:$B$11,$C487)</f>
      </c>
      <c r="E487" s="26">
        <f>J479</f>
      </c>
      <c r="F487" s="26">
        <f>ROUND(E487*INDEX('Payoff Plan'!$D$4:$D$11,$C487)/12,2)</f>
      </c>
      <c r="G487" s="26">
        <f>MIN(INDEX('Payoff Plan'!$E$4:$E$11,$C487),E487+F487)</f>
      </c>
      <c r="H487" s="26">
        <f>H486-I486</f>
      </c>
      <c r="I487" s="26">
        <f>MAX(0,ROUND(MIN(E487+F487-G487,H487),2))</f>
      </c>
      <c r="J487" s="26">
        <f>ROUND(E487+F487-G487-I487,2)</f>
      </c>
    </row>
    <row r="488" spans="1:10" x14ac:dyDescent="0.25">
      <c r="A488" s="20">
        <v>61</v>
      </c>
      <c r="B488" s="25">
        <f>DATE(YEAR(Debts!$B$5),MONTH(Debts!$B$5)+$A488-1,1)</f>
      </c>
      <c r="C488" s="20">
        <v>4</v>
      </c>
      <c r="D488" s="21">
        <f>INDEX('Payoff Plan'!$B$4:$B$11,$C488)</f>
      </c>
      <c r="E488" s="26">
        <f>J480</f>
      </c>
      <c r="F488" s="26">
        <f>ROUND(E488*INDEX('Payoff Plan'!$D$4:$D$11,$C488)/12,2)</f>
      </c>
      <c r="G488" s="26">
        <f>MIN(INDEX('Payoff Plan'!$E$4:$E$11,$C488),E488+F488)</f>
      </c>
      <c r="H488" s="26">
        <f>H487-I487</f>
      </c>
      <c r="I488" s="26">
        <f>MAX(0,ROUND(MIN(E488+F488-G488,H488),2))</f>
      </c>
      <c r="J488" s="26">
        <f>ROUND(E488+F488-G488-I488,2)</f>
      </c>
    </row>
    <row r="489" spans="1:10" x14ac:dyDescent="0.25">
      <c r="A489" s="20">
        <v>61</v>
      </c>
      <c r="B489" s="25">
        <f>DATE(YEAR(Debts!$B$5),MONTH(Debts!$B$5)+$A489-1,1)</f>
      </c>
      <c r="C489" s="20">
        <v>5</v>
      </c>
      <c r="D489" s="21">
        <f>INDEX('Payoff Plan'!$B$4:$B$11,$C489)</f>
      </c>
      <c r="E489" s="26">
        <f>J481</f>
      </c>
      <c r="F489" s="26">
        <f>ROUND(E489*INDEX('Payoff Plan'!$D$4:$D$11,$C489)/12,2)</f>
      </c>
      <c r="G489" s="26">
        <f>MIN(INDEX('Payoff Plan'!$E$4:$E$11,$C489),E489+F489)</f>
      </c>
      <c r="H489" s="26">
        <f>H488-I488</f>
      </c>
      <c r="I489" s="26">
        <f>MAX(0,ROUND(MIN(E489+F489-G489,H489),2))</f>
      </c>
      <c r="J489" s="26">
        <f>ROUND(E489+F489-G489-I489,2)</f>
      </c>
    </row>
    <row r="490" spans="1:10" x14ac:dyDescent="0.25">
      <c r="A490" s="20">
        <v>61</v>
      </c>
      <c r="B490" s="25">
        <f>DATE(YEAR(Debts!$B$5),MONTH(Debts!$B$5)+$A490-1,1)</f>
      </c>
      <c r="C490" s="20">
        <v>6</v>
      </c>
      <c r="D490" s="21">
        <f>INDEX('Payoff Plan'!$B$4:$B$11,$C490)</f>
      </c>
      <c r="E490" s="26">
        <f>J482</f>
      </c>
      <c r="F490" s="26">
        <f>ROUND(E490*INDEX('Payoff Plan'!$D$4:$D$11,$C490)/12,2)</f>
      </c>
      <c r="G490" s="26">
        <f>MIN(INDEX('Payoff Plan'!$E$4:$E$11,$C490),E490+F490)</f>
      </c>
      <c r="H490" s="26">
        <f>H489-I489</f>
      </c>
      <c r="I490" s="26">
        <f>MAX(0,ROUND(MIN(E490+F490-G490,H490),2))</f>
      </c>
      <c r="J490" s="26">
        <f>ROUND(E490+F490-G490-I490,2)</f>
      </c>
    </row>
    <row r="491" spans="1:10" x14ac:dyDescent="0.25">
      <c r="A491" s="20">
        <v>61</v>
      </c>
      <c r="B491" s="25">
        <f>DATE(YEAR(Debts!$B$5),MONTH(Debts!$B$5)+$A491-1,1)</f>
      </c>
      <c r="C491" s="20">
        <v>7</v>
      </c>
      <c r="D491" s="21">
        <f>INDEX('Payoff Plan'!$B$4:$B$11,$C491)</f>
      </c>
      <c r="E491" s="26">
        <f>J483</f>
      </c>
      <c r="F491" s="26">
        <f>ROUND(E491*INDEX('Payoff Plan'!$D$4:$D$11,$C491)/12,2)</f>
      </c>
      <c r="G491" s="26">
        <f>MIN(INDEX('Payoff Plan'!$E$4:$E$11,$C491),E491+F491)</f>
      </c>
      <c r="H491" s="26">
        <f>H490-I490</f>
      </c>
      <c r="I491" s="26">
        <f>MAX(0,ROUND(MIN(E491+F491-G491,H491),2))</f>
      </c>
      <c r="J491" s="26">
        <f>ROUND(E491+F491-G491-I491,2)</f>
      </c>
    </row>
    <row r="492" spans="1:10" x14ac:dyDescent="0.25">
      <c r="A492" s="20">
        <v>61</v>
      </c>
      <c r="B492" s="25">
        <f>DATE(YEAR(Debts!$B$5),MONTH(Debts!$B$5)+$A492-1,1)</f>
      </c>
      <c r="C492" s="20">
        <v>8</v>
      </c>
      <c r="D492" s="21">
        <f>INDEX('Payoff Plan'!$B$4:$B$11,$C492)</f>
      </c>
      <c r="E492" s="26">
        <f>J484</f>
      </c>
      <c r="F492" s="26">
        <f>ROUND(E492*INDEX('Payoff Plan'!$D$4:$D$11,$C492)/12,2)</f>
      </c>
      <c r="G492" s="26">
        <f>MIN(INDEX('Payoff Plan'!$E$4:$E$11,$C492),E492+F492)</f>
      </c>
      <c r="H492" s="26">
        <f>H491-I491</f>
      </c>
      <c r="I492" s="26">
        <f>MAX(0,ROUND(MIN(E492+F492-G492,H492),2))</f>
      </c>
      <c r="J492" s="26">
        <f>ROUND(E492+F492-G492-I492,2)</f>
      </c>
    </row>
    <row r="493" spans="1:10" x14ac:dyDescent="0.25">
      <c r="A493" s="20">
        <v>62</v>
      </c>
      <c r="B493" s="25">
        <f>DATE(YEAR(Debts!$B$5),MONTH(Debts!$B$5)+$A493-1,1)</f>
      </c>
      <c r="C493" s="20">
        <v>1</v>
      </c>
      <c r="D493" s="21">
        <f>INDEX('Payoff Plan'!$B$4:$B$11,$C493)</f>
      </c>
      <c r="E493" s="26">
        <f>J485</f>
      </c>
      <c r="F493" s="26">
        <f>ROUND(E493*INDEX('Payoff Plan'!$D$4:$D$11,$C493)/12,2)</f>
      </c>
      <c r="G493" s="26">
        <f>MIN(INDEX('Payoff Plan'!$E$4:$E$11,$C493),E493+F493)</f>
      </c>
      <c r="H493" s="26">
        <f>Debts!$B$6-SUM(G493:G500)</f>
      </c>
      <c r="I493" s="26">
        <f>MAX(0,ROUND(MIN(E493+F493-G493,H493),2))</f>
      </c>
      <c r="J493" s="26">
        <f>ROUND(E493+F493-G493-I493,2)</f>
      </c>
    </row>
    <row r="494" spans="1:10" x14ac:dyDescent="0.25">
      <c r="A494" s="20">
        <v>62</v>
      </c>
      <c r="B494" s="25">
        <f>DATE(YEAR(Debts!$B$5),MONTH(Debts!$B$5)+$A494-1,1)</f>
      </c>
      <c r="C494" s="20">
        <v>2</v>
      </c>
      <c r="D494" s="21">
        <f>INDEX('Payoff Plan'!$B$4:$B$11,$C494)</f>
      </c>
      <c r="E494" s="26">
        <f>J486</f>
      </c>
      <c r="F494" s="26">
        <f>ROUND(E494*INDEX('Payoff Plan'!$D$4:$D$11,$C494)/12,2)</f>
      </c>
      <c r="G494" s="26">
        <f>MIN(INDEX('Payoff Plan'!$E$4:$E$11,$C494),E494+F494)</f>
      </c>
      <c r="H494" s="26">
        <f>H493-I493</f>
      </c>
      <c r="I494" s="26">
        <f>MAX(0,ROUND(MIN(E494+F494-G494,H494),2))</f>
      </c>
      <c r="J494" s="26">
        <f>ROUND(E494+F494-G494-I494,2)</f>
      </c>
    </row>
    <row r="495" spans="1:10" x14ac:dyDescent="0.25">
      <c r="A495" s="20">
        <v>62</v>
      </c>
      <c r="B495" s="25">
        <f>DATE(YEAR(Debts!$B$5),MONTH(Debts!$B$5)+$A495-1,1)</f>
      </c>
      <c r="C495" s="20">
        <v>3</v>
      </c>
      <c r="D495" s="21">
        <f>INDEX('Payoff Plan'!$B$4:$B$11,$C495)</f>
      </c>
      <c r="E495" s="26">
        <f>J487</f>
      </c>
      <c r="F495" s="26">
        <f>ROUND(E495*INDEX('Payoff Plan'!$D$4:$D$11,$C495)/12,2)</f>
      </c>
      <c r="G495" s="26">
        <f>MIN(INDEX('Payoff Plan'!$E$4:$E$11,$C495),E495+F495)</f>
      </c>
      <c r="H495" s="26">
        <f>H494-I494</f>
      </c>
      <c r="I495" s="26">
        <f>MAX(0,ROUND(MIN(E495+F495-G495,H495),2))</f>
      </c>
      <c r="J495" s="26">
        <f>ROUND(E495+F495-G495-I495,2)</f>
      </c>
    </row>
    <row r="496" spans="1:10" x14ac:dyDescent="0.25">
      <c r="A496" s="20">
        <v>62</v>
      </c>
      <c r="B496" s="25">
        <f>DATE(YEAR(Debts!$B$5),MONTH(Debts!$B$5)+$A496-1,1)</f>
      </c>
      <c r="C496" s="20">
        <v>4</v>
      </c>
      <c r="D496" s="21">
        <f>INDEX('Payoff Plan'!$B$4:$B$11,$C496)</f>
      </c>
      <c r="E496" s="26">
        <f>J488</f>
      </c>
      <c r="F496" s="26">
        <f>ROUND(E496*INDEX('Payoff Plan'!$D$4:$D$11,$C496)/12,2)</f>
      </c>
      <c r="G496" s="26">
        <f>MIN(INDEX('Payoff Plan'!$E$4:$E$11,$C496),E496+F496)</f>
      </c>
      <c r="H496" s="26">
        <f>H495-I495</f>
      </c>
      <c r="I496" s="26">
        <f>MAX(0,ROUND(MIN(E496+F496-G496,H496),2))</f>
      </c>
      <c r="J496" s="26">
        <f>ROUND(E496+F496-G496-I496,2)</f>
      </c>
    </row>
    <row r="497" spans="1:10" x14ac:dyDescent="0.25">
      <c r="A497" s="20">
        <v>62</v>
      </c>
      <c r="B497" s="25">
        <f>DATE(YEAR(Debts!$B$5),MONTH(Debts!$B$5)+$A497-1,1)</f>
      </c>
      <c r="C497" s="20">
        <v>5</v>
      </c>
      <c r="D497" s="21">
        <f>INDEX('Payoff Plan'!$B$4:$B$11,$C497)</f>
      </c>
      <c r="E497" s="26">
        <f>J489</f>
      </c>
      <c r="F497" s="26">
        <f>ROUND(E497*INDEX('Payoff Plan'!$D$4:$D$11,$C497)/12,2)</f>
      </c>
      <c r="G497" s="26">
        <f>MIN(INDEX('Payoff Plan'!$E$4:$E$11,$C497),E497+F497)</f>
      </c>
      <c r="H497" s="26">
        <f>H496-I496</f>
      </c>
      <c r="I497" s="26">
        <f>MAX(0,ROUND(MIN(E497+F497-G497,H497),2))</f>
      </c>
      <c r="J497" s="26">
        <f>ROUND(E497+F497-G497-I497,2)</f>
      </c>
    </row>
    <row r="498" spans="1:10" x14ac:dyDescent="0.25">
      <c r="A498" s="20">
        <v>62</v>
      </c>
      <c r="B498" s="25">
        <f>DATE(YEAR(Debts!$B$5),MONTH(Debts!$B$5)+$A498-1,1)</f>
      </c>
      <c r="C498" s="20">
        <v>6</v>
      </c>
      <c r="D498" s="21">
        <f>INDEX('Payoff Plan'!$B$4:$B$11,$C498)</f>
      </c>
      <c r="E498" s="26">
        <f>J490</f>
      </c>
      <c r="F498" s="26">
        <f>ROUND(E498*INDEX('Payoff Plan'!$D$4:$D$11,$C498)/12,2)</f>
      </c>
      <c r="G498" s="26">
        <f>MIN(INDEX('Payoff Plan'!$E$4:$E$11,$C498),E498+F498)</f>
      </c>
      <c r="H498" s="26">
        <f>H497-I497</f>
      </c>
      <c r="I498" s="26">
        <f>MAX(0,ROUND(MIN(E498+F498-G498,H498),2))</f>
      </c>
      <c r="J498" s="26">
        <f>ROUND(E498+F498-G498-I498,2)</f>
      </c>
    </row>
    <row r="499" spans="1:10" x14ac:dyDescent="0.25">
      <c r="A499" s="20">
        <v>62</v>
      </c>
      <c r="B499" s="25">
        <f>DATE(YEAR(Debts!$B$5),MONTH(Debts!$B$5)+$A499-1,1)</f>
      </c>
      <c r="C499" s="20">
        <v>7</v>
      </c>
      <c r="D499" s="21">
        <f>INDEX('Payoff Plan'!$B$4:$B$11,$C499)</f>
      </c>
      <c r="E499" s="26">
        <f>J491</f>
      </c>
      <c r="F499" s="26">
        <f>ROUND(E499*INDEX('Payoff Plan'!$D$4:$D$11,$C499)/12,2)</f>
      </c>
      <c r="G499" s="26">
        <f>MIN(INDEX('Payoff Plan'!$E$4:$E$11,$C499),E499+F499)</f>
      </c>
      <c r="H499" s="26">
        <f>H498-I498</f>
      </c>
      <c r="I499" s="26">
        <f>MAX(0,ROUND(MIN(E499+F499-G499,H499),2))</f>
      </c>
      <c r="J499" s="26">
        <f>ROUND(E499+F499-G499-I499,2)</f>
      </c>
    </row>
    <row r="500" spans="1:10" x14ac:dyDescent="0.25">
      <c r="A500" s="20">
        <v>62</v>
      </c>
      <c r="B500" s="25">
        <f>DATE(YEAR(Debts!$B$5),MONTH(Debts!$B$5)+$A500-1,1)</f>
      </c>
      <c r="C500" s="20">
        <v>8</v>
      </c>
      <c r="D500" s="21">
        <f>INDEX('Payoff Plan'!$B$4:$B$11,$C500)</f>
      </c>
      <c r="E500" s="26">
        <f>J492</f>
      </c>
      <c r="F500" s="26">
        <f>ROUND(E500*INDEX('Payoff Plan'!$D$4:$D$11,$C500)/12,2)</f>
      </c>
      <c r="G500" s="26">
        <f>MIN(INDEX('Payoff Plan'!$E$4:$E$11,$C500),E500+F500)</f>
      </c>
      <c r="H500" s="26">
        <f>H499-I499</f>
      </c>
      <c r="I500" s="26">
        <f>MAX(0,ROUND(MIN(E500+F500-G500,H500),2))</f>
      </c>
      <c r="J500" s="26">
        <f>ROUND(E500+F500-G500-I500,2)</f>
      </c>
    </row>
    <row r="501" spans="1:10" x14ac:dyDescent="0.25">
      <c r="A501" s="20">
        <v>63</v>
      </c>
      <c r="B501" s="25">
        <f>DATE(YEAR(Debts!$B$5),MONTH(Debts!$B$5)+$A501-1,1)</f>
      </c>
      <c r="C501" s="20">
        <v>1</v>
      </c>
      <c r="D501" s="21">
        <f>INDEX('Payoff Plan'!$B$4:$B$11,$C501)</f>
      </c>
      <c r="E501" s="26">
        <f>J493</f>
      </c>
      <c r="F501" s="26">
        <f>ROUND(E501*INDEX('Payoff Plan'!$D$4:$D$11,$C501)/12,2)</f>
      </c>
      <c r="G501" s="26">
        <f>MIN(INDEX('Payoff Plan'!$E$4:$E$11,$C501),E501+F501)</f>
      </c>
      <c r="H501" s="26">
        <f>Debts!$B$6-SUM(G501:G508)</f>
      </c>
      <c r="I501" s="26">
        <f>MAX(0,ROUND(MIN(E501+F501-G501,H501),2))</f>
      </c>
      <c r="J501" s="26">
        <f>ROUND(E501+F501-G501-I501,2)</f>
      </c>
    </row>
    <row r="502" spans="1:10" x14ac:dyDescent="0.25">
      <c r="A502" s="20">
        <v>63</v>
      </c>
      <c r="B502" s="25">
        <f>DATE(YEAR(Debts!$B$5),MONTH(Debts!$B$5)+$A502-1,1)</f>
      </c>
      <c r="C502" s="20">
        <v>2</v>
      </c>
      <c r="D502" s="21">
        <f>INDEX('Payoff Plan'!$B$4:$B$11,$C502)</f>
      </c>
      <c r="E502" s="26">
        <f>J494</f>
      </c>
      <c r="F502" s="26">
        <f>ROUND(E502*INDEX('Payoff Plan'!$D$4:$D$11,$C502)/12,2)</f>
      </c>
      <c r="G502" s="26">
        <f>MIN(INDEX('Payoff Plan'!$E$4:$E$11,$C502),E502+F502)</f>
      </c>
      <c r="H502" s="26">
        <f>H501-I501</f>
      </c>
      <c r="I502" s="26">
        <f>MAX(0,ROUND(MIN(E502+F502-G502,H502),2))</f>
      </c>
      <c r="J502" s="26">
        <f>ROUND(E502+F502-G502-I502,2)</f>
      </c>
    </row>
    <row r="503" spans="1:10" x14ac:dyDescent="0.25">
      <c r="A503" s="20">
        <v>63</v>
      </c>
      <c r="B503" s="25">
        <f>DATE(YEAR(Debts!$B$5),MONTH(Debts!$B$5)+$A503-1,1)</f>
      </c>
      <c r="C503" s="20">
        <v>3</v>
      </c>
      <c r="D503" s="21">
        <f>INDEX('Payoff Plan'!$B$4:$B$11,$C503)</f>
      </c>
      <c r="E503" s="26">
        <f>J495</f>
      </c>
      <c r="F503" s="26">
        <f>ROUND(E503*INDEX('Payoff Plan'!$D$4:$D$11,$C503)/12,2)</f>
      </c>
      <c r="G503" s="26">
        <f>MIN(INDEX('Payoff Plan'!$E$4:$E$11,$C503),E503+F503)</f>
      </c>
      <c r="H503" s="26">
        <f>H502-I502</f>
      </c>
      <c r="I503" s="26">
        <f>MAX(0,ROUND(MIN(E503+F503-G503,H503),2))</f>
      </c>
      <c r="J503" s="26">
        <f>ROUND(E503+F503-G503-I503,2)</f>
      </c>
    </row>
    <row r="504" spans="1:10" x14ac:dyDescent="0.25">
      <c r="A504" s="20">
        <v>63</v>
      </c>
      <c r="B504" s="25">
        <f>DATE(YEAR(Debts!$B$5),MONTH(Debts!$B$5)+$A504-1,1)</f>
      </c>
      <c r="C504" s="20">
        <v>4</v>
      </c>
      <c r="D504" s="21">
        <f>INDEX('Payoff Plan'!$B$4:$B$11,$C504)</f>
      </c>
      <c r="E504" s="26">
        <f>J496</f>
      </c>
      <c r="F504" s="26">
        <f>ROUND(E504*INDEX('Payoff Plan'!$D$4:$D$11,$C504)/12,2)</f>
      </c>
      <c r="G504" s="26">
        <f>MIN(INDEX('Payoff Plan'!$E$4:$E$11,$C504),E504+F504)</f>
      </c>
      <c r="H504" s="26">
        <f>H503-I503</f>
      </c>
      <c r="I504" s="26">
        <f>MAX(0,ROUND(MIN(E504+F504-G504,H504),2))</f>
      </c>
      <c r="J504" s="26">
        <f>ROUND(E504+F504-G504-I504,2)</f>
      </c>
    </row>
    <row r="505" spans="1:10" x14ac:dyDescent="0.25">
      <c r="A505" s="20">
        <v>63</v>
      </c>
      <c r="B505" s="25">
        <f>DATE(YEAR(Debts!$B$5),MONTH(Debts!$B$5)+$A505-1,1)</f>
      </c>
      <c r="C505" s="20">
        <v>5</v>
      </c>
      <c r="D505" s="21">
        <f>INDEX('Payoff Plan'!$B$4:$B$11,$C505)</f>
      </c>
      <c r="E505" s="26">
        <f>J497</f>
      </c>
      <c r="F505" s="26">
        <f>ROUND(E505*INDEX('Payoff Plan'!$D$4:$D$11,$C505)/12,2)</f>
      </c>
      <c r="G505" s="26">
        <f>MIN(INDEX('Payoff Plan'!$E$4:$E$11,$C505),E505+F505)</f>
      </c>
      <c r="H505" s="26">
        <f>H504-I504</f>
      </c>
      <c r="I505" s="26">
        <f>MAX(0,ROUND(MIN(E505+F505-G505,H505),2))</f>
      </c>
      <c r="J505" s="26">
        <f>ROUND(E505+F505-G505-I505,2)</f>
      </c>
    </row>
    <row r="506" spans="1:10" x14ac:dyDescent="0.25">
      <c r="A506" s="20">
        <v>63</v>
      </c>
      <c r="B506" s="25">
        <f>DATE(YEAR(Debts!$B$5),MONTH(Debts!$B$5)+$A506-1,1)</f>
      </c>
      <c r="C506" s="20">
        <v>6</v>
      </c>
      <c r="D506" s="21">
        <f>INDEX('Payoff Plan'!$B$4:$B$11,$C506)</f>
      </c>
      <c r="E506" s="26">
        <f>J498</f>
      </c>
      <c r="F506" s="26">
        <f>ROUND(E506*INDEX('Payoff Plan'!$D$4:$D$11,$C506)/12,2)</f>
      </c>
      <c r="G506" s="26">
        <f>MIN(INDEX('Payoff Plan'!$E$4:$E$11,$C506),E506+F506)</f>
      </c>
      <c r="H506" s="26">
        <f>H505-I505</f>
      </c>
      <c r="I506" s="26">
        <f>MAX(0,ROUND(MIN(E506+F506-G506,H506),2))</f>
      </c>
      <c r="J506" s="26">
        <f>ROUND(E506+F506-G506-I506,2)</f>
      </c>
    </row>
    <row r="507" spans="1:10" x14ac:dyDescent="0.25">
      <c r="A507" s="20">
        <v>63</v>
      </c>
      <c r="B507" s="25">
        <f>DATE(YEAR(Debts!$B$5),MONTH(Debts!$B$5)+$A507-1,1)</f>
      </c>
      <c r="C507" s="20">
        <v>7</v>
      </c>
      <c r="D507" s="21">
        <f>INDEX('Payoff Plan'!$B$4:$B$11,$C507)</f>
      </c>
      <c r="E507" s="26">
        <f>J499</f>
      </c>
      <c r="F507" s="26">
        <f>ROUND(E507*INDEX('Payoff Plan'!$D$4:$D$11,$C507)/12,2)</f>
      </c>
      <c r="G507" s="26">
        <f>MIN(INDEX('Payoff Plan'!$E$4:$E$11,$C507),E507+F507)</f>
      </c>
      <c r="H507" s="26">
        <f>H506-I506</f>
      </c>
      <c r="I507" s="26">
        <f>MAX(0,ROUND(MIN(E507+F507-G507,H507),2))</f>
      </c>
      <c r="J507" s="26">
        <f>ROUND(E507+F507-G507-I507,2)</f>
      </c>
    </row>
    <row r="508" spans="1:10" x14ac:dyDescent="0.25">
      <c r="A508" s="20">
        <v>63</v>
      </c>
      <c r="B508" s="25">
        <f>DATE(YEAR(Debts!$B$5),MONTH(Debts!$B$5)+$A508-1,1)</f>
      </c>
      <c r="C508" s="20">
        <v>8</v>
      </c>
      <c r="D508" s="21">
        <f>INDEX('Payoff Plan'!$B$4:$B$11,$C508)</f>
      </c>
      <c r="E508" s="26">
        <f>J500</f>
      </c>
      <c r="F508" s="26">
        <f>ROUND(E508*INDEX('Payoff Plan'!$D$4:$D$11,$C508)/12,2)</f>
      </c>
      <c r="G508" s="26">
        <f>MIN(INDEX('Payoff Plan'!$E$4:$E$11,$C508),E508+F508)</f>
      </c>
      <c r="H508" s="26">
        <f>H507-I507</f>
      </c>
      <c r="I508" s="26">
        <f>MAX(0,ROUND(MIN(E508+F508-G508,H508),2))</f>
      </c>
      <c r="J508" s="26">
        <f>ROUND(E508+F508-G508-I508,2)</f>
      </c>
    </row>
    <row r="509" spans="1:10" x14ac:dyDescent="0.25">
      <c r="A509" s="20">
        <v>64</v>
      </c>
      <c r="B509" s="25">
        <f>DATE(YEAR(Debts!$B$5),MONTH(Debts!$B$5)+$A509-1,1)</f>
      </c>
      <c r="C509" s="20">
        <v>1</v>
      </c>
      <c r="D509" s="21">
        <f>INDEX('Payoff Plan'!$B$4:$B$11,$C509)</f>
      </c>
      <c r="E509" s="26">
        <f>J501</f>
      </c>
      <c r="F509" s="26">
        <f>ROUND(E509*INDEX('Payoff Plan'!$D$4:$D$11,$C509)/12,2)</f>
      </c>
      <c r="G509" s="26">
        <f>MIN(INDEX('Payoff Plan'!$E$4:$E$11,$C509),E509+F509)</f>
      </c>
      <c r="H509" s="26">
        <f>Debts!$B$6-SUM(G509:G516)</f>
      </c>
      <c r="I509" s="26">
        <f>MAX(0,ROUND(MIN(E509+F509-G509,H509),2))</f>
      </c>
      <c r="J509" s="26">
        <f>ROUND(E509+F509-G509-I509,2)</f>
      </c>
    </row>
    <row r="510" spans="1:10" x14ac:dyDescent="0.25">
      <c r="A510" s="20">
        <v>64</v>
      </c>
      <c r="B510" s="25">
        <f>DATE(YEAR(Debts!$B$5),MONTH(Debts!$B$5)+$A510-1,1)</f>
      </c>
      <c r="C510" s="20">
        <v>2</v>
      </c>
      <c r="D510" s="21">
        <f>INDEX('Payoff Plan'!$B$4:$B$11,$C510)</f>
      </c>
      <c r="E510" s="26">
        <f>J502</f>
      </c>
      <c r="F510" s="26">
        <f>ROUND(E510*INDEX('Payoff Plan'!$D$4:$D$11,$C510)/12,2)</f>
      </c>
      <c r="G510" s="26">
        <f>MIN(INDEX('Payoff Plan'!$E$4:$E$11,$C510),E510+F510)</f>
      </c>
      <c r="H510" s="26">
        <f>H509-I509</f>
      </c>
      <c r="I510" s="26">
        <f>MAX(0,ROUND(MIN(E510+F510-G510,H510),2))</f>
      </c>
      <c r="J510" s="26">
        <f>ROUND(E510+F510-G510-I510,2)</f>
      </c>
    </row>
    <row r="511" spans="1:10" x14ac:dyDescent="0.25">
      <c r="A511" s="20">
        <v>64</v>
      </c>
      <c r="B511" s="25">
        <f>DATE(YEAR(Debts!$B$5),MONTH(Debts!$B$5)+$A511-1,1)</f>
      </c>
      <c r="C511" s="20">
        <v>3</v>
      </c>
      <c r="D511" s="21">
        <f>INDEX('Payoff Plan'!$B$4:$B$11,$C511)</f>
      </c>
      <c r="E511" s="26">
        <f>J503</f>
      </c>
      <c r="F511" s="26">
        <f>ROUND(E511*INDEX('Payoff Plan'!$D$4:$D$11,$C511)/12,2)</f>
      </c>
      <c r="G511" s="26">
        <f>MIN(INDEX('Payoff Plan'!$E$4:$E$11,$C511),E511+F511)</f>
      </c>
      <c r="H511" s="26">
        <f>H510-I510</f>
      </c>
      <c r="I511" s="26">
        <f>MAX(0,ROUND(MIN(E511+F511-G511,H511),2))</f>
      </c>
      <c r="J511" s="26">
        <f>ROUND(E511+F511-G511-I511,2)</f>
      </c>
    </row>
    <row r="512" spans="1:10" x14ac:dyDescent="0.25">
      <c r="A512" s="20">
        <v>64</v>
      </c>
      <c r="B512" s="25">
        <f>DATE(YEAR(Debts!$B$5),MONTH(Debts!$B$5)+$A512-1,1)</f>
      </c>
      <c r="C512" s="20">
        <v>4</v>
      </c>
      <c r="D512" s="21">
        <f>INDEX('Payoff Plan'!$B$4:$B$11,$C512)</f>
      </c>
      <c r="E512" s="26">
        <f>J504</f>
      </c>
      <c r="F512" s="26">
        <f>ROUND(E512*INDEX('Payoff Plan'!$D$4:$D$11,$C512)/12,2)</f>
      </c>
      <c r="G512" s="26">
        <f>MIN(INDEX('Payoff Plan'!$E$4:$E$11,$C512),E512+F512)</f>
      </c>
      <c r="H512" s="26">
        <f>H511-I511</f>
      </c>
      <c r="I512" s="26">
        <f>MAX(0,ROUND(MIN(E512+F512-G512,H512),2))</f>
      </c>
      <c r="J512" s="26">
        <f>ROUND(E512+F512-G512-I512,2)</f>
      </c>
    </row>
    <row r="513" spans="1:10" x14ac:dyDescent="0.25">
      <c r="A513" s="20">
        <v>64</v>
      </c>
      <c r="B513" s="25">
        <f>DATE(YEAR(Debts!$B$5),MONTH(Debts!$B$5)+$A513-1,1)</f>
      </c>
      <c r="C513" s="20">
        <v>5</v>
      </c>
      <c r="D513" s="21">
        <f>INDEX('Payoff Plan'!$B$4:$B$11,$C513)</f>
      </c>
      <c r="E513" s="26">
        <f>J505</f>
      </c>
      <c r="F513" s="26">
        <f>ROUND(E513*INDEX('Payoff Plan'!$D$4:$D$11,$C513)/12,2)</f>
      </c>
      <c r="G513" s="26">
        <f>MIN(INDEX('Payoff Plan'!$E$4:$E$11,$C513),E513+F513)</f>
      </c>
      <c r="H513" s="26">
        <f>H512-I512</f>
      </c>
      <c r="I513" s="26">
        <f>MAX(0,ROUND(MIN(E513+F513-G513,H513),2))</f>
      </c>
      <c r="J513" s="26">
        <f>ROUND(E513+F513-G513-I513,2)</f>
      </c>
    </row>
    <row r="514" spans="1:10" x14ac:dyDescent="0.25">
      <c r="A514" s="20">
        <v>64</v>
      </c>
      <c r="B514" s="25">
        <f>DATE(YEAR(Debts!$B$5),MONTH(Debts!$B$5)+$A514-1,1)</f>
      </c>
      <c r="C514" s="20">
        <v>6</v>
      </c>
      <c r="D514" s="21">
        <f>INDEX('Payoff Plan'!$B$4:$B$11,$C514)</f>
      </c>
      <c r="E514" s="26">
        <f>J506</f>
      </c>
      <c r="F514" s="26">
        <f>ROUND(E514*INDEX('Payoff Plan'!$D$4:$D$11,$C514)/12,2)</f>
      </c>
      <c r="G514" s="26">
        <f>MIN(INDEX('Payoff Plan'!$E$4:$E$11,$C514),E514+F514)</f>
      </c>
      <c r="H514" s="26">
        <f>H513-I513</f>
      </c>
      <c r="I514" s="26">
        <f>MAX(0,ROUND(MIN(E514+F514-G514,H514),2))</f>
      </c>
      <c r="J514" s="26">
        <f>ROUND(E514+F514-G514-I514,2)</f>
      </c>
    </row>
    <row r="515" spans="1:10" x14ac:dyDescent="0.25">
      <c r="A515" s="20">
        <v>64</v>
      </c>
      <c r="B515" s="25">
        <f>DATE(YEAR(Debts!$B$5),MONTH(Debts!$B$5)+$A515-1,1)</f>
      </c>
      <c r="C515" s="20">
        <v>7</v>
      </c>
      <c r="D515" s="21">
        <f>INDEX('Payoff Plan'!$B$4:$B$11,$C515)</f>
      </c>
      <c r="E515" s="26">
        <f>J507</f>
      </c>
      <c r="F515" s="26">
        <f>ROUND(E515*INDEX('Payoff Plan'!$D$4:$D$11,$C515)/12,2)</f>
      </c>
      <c r="G515" s="26">
        <f>MIN(INDEX('Payoff Plan'!$E$4:$E$11,$C515),E515+F515)</f>
      </c>
      <c r="H515" s="26">
        <f>H514-I514</f>
      </c>
      <c r="I515" s="26">
        <f>MAX(0,ROUND(MIN(E515+F515-G515,H515),2))</f>
      </c>
      <c r="J515" s="26">
        <f>ROUND(E515+F515-G515-I515,2)</f>
      </c>
    </row>
    <row r="516" spans="1:10" x14ac:dyDescent="0.25">
      <c r="A516" s="20">
        <v>64</v>
      </c>
      <c r="B516" s="25">
        <f>DATE(YEAR(Debts!$B$5),MONTH(Debts!$B$5)+$A516-1,1)</f>
      </c>
      <c r="C516" s="20">
        <v>8</v>
      </c>
      <c r="D516" s="21">
        <f>INDEX('Payoff Plan'!$B$4:$B$11,$C516)</f>
      </c>
      <c r="E516" s="26">
        <f>J508</f>
      </c>
      <c r="F516" s="26">
        <f>ROUND(E516*INDEX('Payoff Plan'!$D$4:$D$11,$C516)/12,2)</f>
      </c>
      <c r="G516" s="26">
        <f>MIN(INDEX('Payoff Plan'!$E$4:$E$11,$C516),E516+F516)</f>
      </c>
      <c r="H516" s="26">
        <f>H515-I515</f>
      </c>
      <c r="I516" s="26">
        <f>MAX(0,ROUND(MIN(E516+F516-G516,H516),2))</f>
      </c>
      <c r="J516" s="26">
        <f>ROUND(E516+F516-G516-I516,2)</f>
      </c>
    </row>
    <row r="517" spans="1:10" x14ac:dyDescent="0.25">
      <c r="A517" s="20">
        <v>65</v>
      </c>
      <c r="B517" s="25">
        <f>DATE(YEAR(Debts!$B$5),MONTH(Debts!$B$5)+$A517-1,1)</f>
      </c>
      <c r="C517" s="20">
        <v>1</v>
      </c>
      <c r="D517" s="21">
        <f>INDEX('Payoff Plan'!$B$4:$B$11,$C517)</f>
      </c>
      <c r="E517" s="26">
        <f>J509</f>
      </c>
      <c r="F517" s="26">
        <f>ROUND(E517*INDEX('Payoff Plan'!$D$4:$D$11,$C517)/12,2)</f>
      </c>
      <c r="G517" s="26">
        <f>MIN(INDEX('Payoff Plan'!$E$4:$E$11,$C517),E517+F517)</f>
      </c>
      <c r="H517" s="26">
        <f>Debts!$B$6-SUM(G517:G524)</f>
      </c>
      <c r="I517" s="26">
        <f>MAX(0,ROUND(MIN(E517+F517-G517,H517),2))</f>
      </c>
      <c r="J517" s="26">
        <f>ROUND(E517+F517-G517-I517,2)</f>
      </c>
    </row>
    <row r="518" spans="1:10" x14ac:dyDescent="0.25">
      <c r="A518" s="20">
        <v>65</v>
      </c>
      <c r="B518" s="25">
        <f>DATE(YEAR(Debts!$B$5),MONTH(Debts!$B$5)+$A518-1,1)</f>
      </c>
      <c r="C518" s="20">
        <v>2</v>
      </c>
      <c r="D518" s="21">
        <f>INDEX('Payoff Plan'!$B$4:$B$11,$C518)</f>
      </c>
      <c r="E518" s="26">
        <f>J510</f>
      </c>
      <c r="F518" s="26">
        <f>ROUND(E518*INDEX('Payoff Plan'!$D$4:$D$11,$C518)/12,2)</f>
      </c>
      <c r="G518" s="26">
        <f>MIN(INDEX('Payoff Plan'!$E$4:$E$11,$C518),E518+F518)</f>
      </c>
      <c r="H518" s="26">
        <f>H517-I517</f>
      </c>
      <c r="I518" s="26">
        <f>MAX(0,ROUND(MIN(E518+F518-G518,H518),2))</f>
      </c>
      <c r="J518" s="26">
        <f>ROUND(E518+F518-G518-I518,2)</f>
      </c>
    </row>
    <row r="519" spans="1:10" x14ac:dyDescent="0.25">
      <c r="A519" s="20">
        <v>65</v>
      </c>
      <c r="B519" s="25">
        <f>DATE(YEAR(Debts!$B$5),MONTH(Debts!$B$5)+$A519-1,1)</f>
      </c>
      <c r="C519" s="20">
        <v>3</v>
      </c>
      <c r="D519" s="21">
        <f>INDEX('Payoff Plan'!$B$4:$B$11,$C519)</f>
      </c>
      <c r="E519" s="26">
        <f>J511</f>
      </c>
      <c r="F519" s="26">
        <f>ROUND(E519*INDEX('Payoff Plan'!$D$4:$D$11,$C519)/12,2)</f>
      </c>
      <c r="G519" s="26">
        <f>MIN(INDEX('Payoff Plan'!$E$4:$E$11,$C519),E519+F519)</f>
      </c>
      <c r="H519" s="26">
        <f>H518-I518</f>
      </c>
      <c r="I519" s="26">
        <f>MAX(0,ROUND(MIN(E519+F519-G519,H519),2))</f>
      </c>
      <c r="J519" s="26">
        <f>ROUND(E519+F519-G519-I519,2)</f>
      </c>
    </row>
    <row r="520" spans="1:10" x14ac:dyDescent="0.25">
      <c r="A520" s="20">
        <v>65</v>
      </c>
      <c r="B520" s="25">
        <f>DATE(YEAR(Debts!$B$5),MONTH(Debts!$B$5)+$A520-1,1)</f>
      </c>
      <c r="C520" s="20">
        <v>4</v>
      </c>
      <c r="D520" s="21">
        <f>INDEX('Payoff Plan'!$B$4:$B$11,$C520)</f>
      </c>
      <c r="E520" s="26">
        <f>J512</f>
      </c>
      <c r="F520" s="26">
        <f>ROUND(E520*INDEX('Payoff Plan'!$D$4:$D$11,$C520)/12,2)</f>
      </c>
      <c r="G520" s="26">
        <f>MIN(INDEX('Payoff Plan'!$E$4:$E$11,$C520),E520+F520)</f>
      </c>
      <c r="H520" s="26">
        <f>H519-I519</f>
      </c>
      <c r="I520" s="26">
        <f>MAX(0,ROUND(MIN(E520+F520-G520,H520),2))</f>
      </c>
      <c r="J520" s="26">
        <f>ROUND(E520+F520-G520-I520,2)</f>
      </c>
    </row>
    <row r="521" spans="1:10" x14ac:dyDescent="0.25">
      <c r="A521" s="20">
        <v>65</v>
      </c>
      <c r="B521" s="25">
        <f>DATE(YEAR(Debts!$B$5),MONTH(Debts!$B$5)+$A521-1,1)</f>
      </c>
      <c r="C521" s="20">
        <v>5</v>
      </c>
      <c r="D521" s="21">
        <f>INDEX('Payoff Plan'!$B$4:$B$11,$C521)</f>
      </c>
      <c r="E521" s="26">
        <f>J513</f>
      </c>
      <c r="F521" s="26">
        <f>ROUND(E521*INDEX('Payoff Plan'!$D$4:$D$11,$C521)/12,2)</f>
      </c>
      <c r="G521" s="26">
        <f>MIN(INDEX('Payoff Plan'!$E$4:$E$11,$C521),E521+F521)</f>
      </c>
      <c r="H521" s="26">
        <f>H520-I520</f>
      </c>
      <c r="I521" s="26">
        <f>MAX(0,ROUND(MIN(E521+F521-G521,H521),2))</f>
      </c>
      <c r="J521" s="26">
        <f>ROUND(E521+F521-G521-I521,2)</f>
      </c>
    </row>
    <row r="522" spans="1:10" x14ac:dyDescent="0.25">
      <c r="A522" s="20">
        <v>65</v>
      </c>
      <c r="B522" s="25">
        <f>DATE(YEAR(Debts!$B$5),MONTH(Debts!$B$5)+$A522-1,1)</f>
      </c>
      <c r="C522" s="20">
        <v>6</v>
      </c>
      <c r="D522" s="21">
        <f>INDEX('Payoff Plan'!$B$4:$B$11,$C522)</f>
      </c>
      <c r="E522" s="26">
        <f>J514</f>
      </c>
      <c r="F522" s="26">
        <f>ROUND(E522*INDEX('Payoff Plan'!$D$4:$D$11,$C522)/12,2)</f>
      </c>
      <c r="G522" s="26">
        <f>MIN(INDEX('Payoff Plan'!$E$4:$E$11,$C522),E522+F522)</f>
      </c>
      <c r="H522" s="26">
        <f>H521-I521</f>
      </c>
      <c r="I522" s="26">
        <f>MAX(0,ROUND(MIN(E522+F522-G522,H522),2))</f>
      </c>
      <c r="J522" s="26">
        <f>ROUND(E522+F522-G522-I522,2)</f>
      </c>
    </row>
    <row r="523" spans="1:10" x14ac:dyDescent="0.25">
      <c r="A523" s="20">
        <v>65</v>
      </c>
      <c r="B523" s="25">
        <f>DATE(YEAR(Debts!$B$5),MONTH(Debts!$B$5)+$A523-1,1)</f>
      </c>
      <c r="C523" s="20">
        <v>7</v>
      </c>
      <c r="D523" s="21">
        <f>INDEX('Payoff Plan'!$B$4:$B$11,$C523)</f>
      </c>
      <c r="E523" s="26">
        <f>J515</f>
      </c>
      <c r="F523" s="26">
        <f>ROUND(E523*INDEX('Payoff Plan'!$D$4:$D$11,$C523)/12,2)</f>
      </c>
      <c r="G523" s="26">
        <f>MIN(INDEX('Payoff Plan'!$E$4:$E$11,$C523),E523+F523)</f>
      </c>
      <c r="H523" s="26">
        <f>H522-I522</f>
      </c>
      <c r="I523" s="26">
        <f>MAX(0,ROUND(MIN(E523+F523-G523,H523),2))</f>
      </c>
      <c r="J523" s="26">
        <f>ROUND(E523+F523-G523-I523,2)</f>
      </c>
    </row>
    <row r="524" spans="1:10" x14ac:dyDescent="0.25">
      <c r="A524" s="20">
        <v>65</v>
      </c>
      <c r="B524" s="25">
        <f>DATE(YEAR(Debts!$B$5),MONTH(Debts!$B$5)+$A524-1,1)</f>
      </c>
      <c r="C524" s="20">
        <v>8</v>
      </c>
      <c r="D524" s="21">
        <f>INDEX('Payoff Plan'!$B$4:$B$11,$C524)</f>
      </c>
      <c r="E524" s="26">
        <f>J516</f>
      </c>
      <c r="F524" s="26">
        <f>ROUND(E524*INDEX('Payoff Plan'!$D$4:$D$11,$C524)/12,2)</f>
      </c>
      <c r="G524" s="26">
        <f>MIN(INDEX('Payoff Plan'!$E$4:$E$11,$C524),E524+F524)</f>
      </c>
      <c r="H524" s="26">
        <f>H523-I523</f>
      </c>
      <c r="I524" s="26">
        <f>MAX(0,ROUND(MIN(E524+F524-G524,H524),2))</f>
      </c>
      <c r="J524" s="26">
        <f>ROUND(E524+F524-G524-I524,2)</f>
      </c>
    </row>
    <row r="525" spans="1:10" x14ac:dyDescent="0.25">
      <c r="A525" s="20">
        <v>66</v>
      </c>
      <c r="B525" s="25">
        <f>DATE(YEAR(Debts!$B$5),MONTH(Debts!$B$5)+$A525-1,1)</f>
      </c>
      <c r="C525" s="20">
        <v>1</v>
      </c>
      <c r="D525" s="21">
        <f>INDEX('Payoff Plan'!$B$4:$B$11,$C525)</f>
      </c>
      <c r="E525" s="26">
        <f>J517</f>
      </c>
      <c r="F525" s="26">
        <f>ROUND(E525*INDEX('Payoff Plan'!$D$4:$D$11,$C525)/12,2)</f>
      </c>
      <c r="G525" s="26">
        <f>MIN(INDEX('Payoff Plan'!$E$4:$E$11,$C525),E525+F525)</f>
      </c>
      <c r="H525" s="26">
        <f>Debts!$B$6-SUM(G525:G532)</f>
      </c>
      <c r="I525" s="26">
        <f>MAX(0,ROUND(MIN(E525+F525-G525,H525),2))</f>
      </c>
      <c r="J525" s="26">
        <f>ROUND(E525+F525-G525-I525,2)</f>
      </c>
    </row>
    <row r="526" spans="1:10" x14ac:dyDescent="0.25">
      <c r="A526" s="20">
        <v>66</v>
      </c>
      <c r="B526" s="25">
        <f>DATE(YEAR(Debts!$B$5),MONTH(Debts!$B$5)+$A526-1,1)</f>
      </c>
      <c r="C526" s="20">
        <v>2</v>
      </c>
      <c r="D526" s="21">
        <f>INDEX('Payoff Plan'!$B$4:$B$11,$C526)</f>
      </c>
      <c r="E526" s="26">
        <f>J518</f>
      </c>
      <c r="F526" s="26">
        <f>ROUND(E526*INDEX('Payoff Plan'!$D$4:$D$11,$C526)/12,2)</f>
      </c>
      <c r="G526" s="26">
        <f>MIN(INDEX('Payoff Plan'!$E$4:$E$11,$C526),E526+F526)</f>
      </c>
      <c r="H526" s="26">
        <f>H525-I525</f>
      </c>
      <c r="I526" s="26">
        <f>MAX(0,ROUND(MIN(E526+F526-G526,H526),2))</f>
      </c>
      <c r="J526" s="26">
        <f>ROUND(E526+F526-G526-I526,2)</f>
      </c>
    </row>
    <row r="527" spans="1:10" x14ac:dyDescent="0.25">
      <c r="A527" s="20">
        <v>66</v>
      </c>
      <c r="B527" s="25">
        <f>DATE(YEAR(Debts!$B$5),MONTH(Debts!$B$5)+$A527-1,1)</f>
      </c>
      <c r="C527" s="20">
        <v>3</v>
      </c>
      <c r="D527" s="21">
        <f>INDEX('Payoff Plan'!$B$4:$B$11,$C527)</f>
      </c>
      <c r="E527" s="26">
        <f>J519</f>
      </c>
      <c r="F527" s="26">
        <f>ROUND(E527*INDEX('Payoff Plan'!$D$4:$D$11,$C527)/12,2)</f>
      </c>
      <c r="G527" s="26">
        <f>MIN(INDEX('Payoff Plan'!$E$4:$E$11,$C527),E527+F527)</f>
      </c>
      <c r="H527" s="26">
        <f>H526-I526</f>
      </c>
      <c r="I527" s="26">
        <f>MAX(0,ROUND(MIN(E527+F527-G527,H527),2))</f>
      </c>
      <c r="J527" s="26">
        <f>ROUND(E527+F527-G527-I527,2)</f>
      </c>
    </row>
    <row r="528" spans="1:10" x14ac:dyDescent="0.25">
      <c r="A528" s="20">
        <v>66</v>
      </c>
      <c r="B528" s="25">
        <f>DATE(YEAR(Debts!$B$5),MONTH(Debts!$B$5)+$A528-1,1)</f>
      </c>
      <c r="C528" s="20">
        <v>4</v>
      </c>
      <c r="D528" s="21">
        <f>INDEX('Payoff Plan'!$B$4:$B$11,$C528)</f>
      </c>
      <c r="E528" s="26">
        <f>J520</f>
      </c>
      <c r="F528" s="26">
        <f>ROUND(E528*INDEX('Payoff Plan'!$D$4:$D$11,$C528)/12,2)</f>
      </c>
      <c r="G528" s="26">
        <f>MIN(INDEX('Payoff Plan'!$E$4:$E$11,$C528),E528+F528)</f>
      </c>
      <c r="H528" s="26">
        <f>H527-I527</f>
      </c>
      <c r="I528" s="26">
        <f>MAX(0,ROUND(MIN(E528+F528-G528,H528),2))</f>
      </c>
      <c r="J528" s="26">
        <f>ROUND(E528+F528-G528-I528,2)</f>
      </c>
    </row>
    <row r="529" spans="1:10" x14ac:dyDescent="0.25">
      <c r="A529" s="20">
        <v>66</v>
      </c>
      <c r="B529" s="25">
        <f>DATE(YEAR(Debts!$B$5),MONTH(Debts!$B$5)+$A529-1,1)</f>
      </c>
      <c r="C529" s="20">
        <v>5</v>
      </c>
      <c r="D529" s="21">
        <f>INDEX('Payoff Plan'!$B$4:$B$11,$C529)</f>
      </c>
      <c r="E529" s="26">
        <f>J521</f>
      </c>
      <c r="F529" s="26">
        <f>ROUND(E529*INDEX('Payoff Plan'!$D$4:$D$11,$C529)/12,2)</f>
      </c>
      <c r="G529" s="26">
        <f>MIN(INDEX('Payoff Plan'!$E$4:$E$11,$C529),E529+F529)</f>
      </c>
      <c r="H529" s="26">
        <f>H528-I528</f>
      </c>
      <c r="I529" s="26">
        <f>MAX(0,ROUND(MIN(E529+F529-G529,H529),2))</f>
      </c>
      <c r="J529" s="26">
        <f>ROUND(E529+F529-G529-I529,2)</f>
      </c>
    </row>
    <row r="530" spans="1:10" x14ac:dyDescent="0.25">
      <c r="A530" s="20">
        <v>66</v>
      </c>
      <c r="B530" s="25">
        <f>DATE(YEAR(Debts!$B$5),MONTH(Debts!$B$5)+$A530-1,1)</f>
      </c>
      <c r="C530" s="20">
        <v>6</v>
      </c>
      <c r="D530" s="21">
        <f>INDEX('Payoff Plan'!$B$4:$B$11,$C530)</f>
      </c>
      <c r="E530" s="26">
        <f>J522</f>
      </c>
      <c r="F530" s="26">
        <f>ROUND(E530*INDEX('Payoff Plan'!$D$4:$D$11,$C530)/12,2)</f>
      </c>
      <c r="G530" s="26">
        <f>MIN(INDEX('Payoff Plan'!$E$4:$E$11,$C530),E530+F530)</f>
      </c>
      <c r="H530" s="26">
        <f>H529-I529</f>
      </c>
      <c r="I530" s="26">
        <f>MAX(0,ROUND(MIN(E530+F530-G530,H530),2))</f>
      </c>
      <c r="J530" s="26">
        <f>ROUND(E530+F530-G530-I530,2)</f>
      </c>
    </row>
    <row r="531" spans="1:10" x14ac:dyDescent="0.25">
      <c r="A531" s="20">
        <v>66</v>
      </c>
      <c r="B531" s="25">
        <f>DATE(YEAR(Debts!$B$5),MONTH(Debts!$B$5)+$A531-1,1)</f>
      </c>
      <c r="C531" s="20">
        <v>7</v>
      </c>
      <c r="D531" s="21">
        <f>INDEX('Payoff Plan'!$B$4:$B$11,$C531)</f>
      </c>
      <c r="E531" s="26">
        <f>J523</f>
      </c>
      <c r="F531" s="26">
        <f>ROUND(E531*INDEX('Payoff Plan'!$D$4:$D$11,$C531)/12,2)</f>
      </c>
      <c r="G531" s="26">
        <f>MIN(INDEX('Payoff Plan'!$E$4:$E$11,$C531),E531+F531)</f>
      </c>
      <c r="H531" s="26">
        <f>H530-I530</f>
      </c>
      <c r="I531" s="26">
        <f>MAX(0,ROUND(MIN(E531+F531-G531,H531),2))</f>
      </c>
      <c r="J531" s="26">
        <f>ROUND(E531+F531-G531-I531,2)</f>
      </c>
    </row>
    <row r="532" spans="1:10" x14ac:dyDescent="0.25">
      <c r="A532" s="20">
        <v>66</v>
      </c>
      <c r="B532" s="25">
        <f>DATE(YEAR(Debts!$B$5),MONTH(Debts!$B$5)+$A532-1,1)</f>
      </c>
      <c r="C532" s="20">
        <v>8</v>
      </c>
      <c r="D532" s="21">
        <f>INDEX('Payoff Plan'!$B$4:$B$11,$C532)</f>
      </c>
      <c r="E532" s="26">
        <f>J524</f>
      </c>
      <c r="F532" s="26">
        <f>ROUND(E532*INDEX('Payoff Plan'!$D$4:$D$11,$C532)/12,2)</f>
      </c>
      <c r="G532" s="26">
        <f>MIN(INDEX('Payoff Plan'!$E$4:$E$11,$C532),E532+F532)</f>
      </c>
      <c r="H532" s="26">
        <f>H531-I531</f>
      </c>
      <c r="I532" s="26">
        <f>MAX(0,ROUND(MIN(E532+F532-G532,H532),2))</f>
      </c>
      <c r="J532" s="26">
        <f>ROUND(E532+F532-G532-I532,2)</f>
      </c>
    </row>
    <row r="533" spans="1:10" x14ac:dyDescent="0.25">
      <c r="A533" s="20">
        <v>67</v>
      </c>
      <c r="B533" s="25">
        <f>DATE(YEAR(Debts!$B$5),MONTH(Debts!$B$5)+$A533-1,1)</f>
      </c>
      <c r="C533" s="20">
        <v>1</v>
      </c>
      <c r="D533" s="21">
        <f>INDEX('Payoff Plan'!$B$4:$B$11,$C533)</f>
      </c>
      <c r="E533" s="26">
        <f>J525</f>
      </c>
      <c r="F533" s="26">
        <f>ROUND(E533*INDEX('Payoff Plan'!$D$4:$D$11,$C533)/12,2)</f>
      </c>
      <c r="G533" s="26">
        <f>MIN(INDEX('Payoff Plan'!$E$4:$E$11,$C533),E533+F533)</f>
      </c>
      <c r="H533" s="26">
        <f>Debts!$B$6-SUM(G533:G540)</f>
      </c>
      <c r="I533" s="26">
        <f>MAX(0,ROUND(MIN(E533+F533-G533,H533),2))</f>
      </c>
      <c r="J533" s="26">
        <f>ROUND(E533+F533-G533-I533,2)</f>
      </c>
    </row>
    <row r="534" spans="1:10" x14ac:dyDescent="0.25">
      <c r="A534" s="20">
        <v>67</v>
      </c>
      <c r="B534" s="25">
        <f>DATE(YEAR(Debts!$B$5),MONTH(Debts!$B$5)+$A534-1,1)</f>
      </c>
      <c r="C534" s="20">
        <v>2</v>
      </c>
      <c r="D534" s="21">
        <f>INDEX('Payoff Plan'!$B$4:$B$11,$C534)</f>
      </c>
      <c r="E534" s="26">
        <f>J526</f>
      </c>
      <c r="F534" s="26">
        <f>ROUND(E534*INDEX('Payoff Plan'!$D$4:$D$11,$C534)/12,2)</f>
      </c>
      <c r="G534" s="26">
        <f>MIN(INDEX('Payoff Plan'!$E$4:$E$11,$C534),E534+F534)</f>
      </c>
      <c r="H534" s="26">
        <f>H533-I533</f>
      </c>
      <c r="I534" s="26">
        <f>MAX(0,ROUND(MIN(E534+F534-G534,H534),2))</f>
      </c>
      <c r="J534" s="26">
        <f>ROUND(E534+F534-G534-I534,2)</f>
      </c>
    </row>
    <row r="535" spans="1:10" x14ac:dyDescent="0.25">
      <c r="A535" s="20">
        <v>67</v>
      </c>
      <c r="B535" s="25">
        <f>DATE(YEAR(Debts!$B$5),MONTH(Debts!$B$5)+$A535-1,1)</f>
      </c>
      <c r="C535" s="20">
        <v>3</v>
      </c>
      <c r="D535" s="21">
        <f>INDEX('Payoff Plan'!$B$4:$B$11,$C535)</f>
      </c>
      <c r="E535" s="26">
        <f>J527</f>
      </c>
      <c r="F535" s="26">
        <f>ROUND(E535*INDEX('Payoff Plan'!$D$4:$D$11,$C535)/12,2)</f>
      </c>
      <c r="G535" s="26">
        <f>MIN(INDEX('Payoff Plan'!$E$4:$E$11,$C535),E535+F535)</f>
      </c>
      <c r="H535" s="26">
        <f>H534-I534</f>
      </c>
      <c r="I535" s="26">
        <f>MAX(0,ROUND(MIN(E535+F535-G535,H535),2))</f>
      </c>
      <c r="J535" s="26">
        <f>ROUND(E535+F535-G535-I535,2)</f>
      </c>
    </row>
    <row r="536" spans="1:10" x14ac:dyDescent="0.25">
      <c r="A536" s="20">
        <v>67</v>
      </c>
      <c r="B536" s="25">
        <f>DATE(YEAR(Debts!$B$5),MONTH(Debts!$B$5)+$A536-1,1)</f>
      </c>
      <c r="C536" s="20">
        <v>4</v>
      </c>
      <c r="D536" s="21">
        <f>INDEX('Payoff Plan'!$B$4:$B$11,$C536)</f>
      </c>
      <c r="E536" s="26">
        <f>J528</f>
      </c>
      <c r="F536" s="26">
        <f>ROUND(E536*INDEX('Payoff Plan'!$D$4:$D$11,$C536)/12,2)</f>
      </c>
      <c r="G536" s="26">
        <f>MIN(INDEX('Payoff Plan'!$E$4:$E$11,$C536),E536+F536)</f>
      </c>
      <c r="H536" s="26">
        <f>H535-I535</f>
      </c>
      <c r="I536" s="26">
        <f>MAX(0,ROUND(MIN(E536+F536-G536,H536),2))</f>
      </c>
      <c r="J536" s="26">
        <f>ROUND(E536+F536-G536-I536,2)</f>
      </c>
    </row>
    <row r="537" spans="1:10" x14ac:dyDescent="0.25">
      <c r="A537" s="20">
        <v>67</v>
      </c>
      <c r="B537" s="25">
        <f>DATE(YEAR(Debts!$B$5),MONTH(Debts!$B$5)+$A537-1,1)</f>
      </c>
      <c r="C537" s="20">
        <v>5</v>
      </c>
      <c r="D537" s="21">
        <f>INDEX('Payoff Plan'!$B$4:$B$11,$C537)</f>
      </c>
      <c r="E537" s="26">
        <f>J529</f>
      </c>
      <c r="F537" s="26">
        <f>ROUND(E537*INDEX('Payoff Plan'!$D$4:$D$11,$C537)/12,2)</f>
      </c>
      <c r="G537" s="26">
        <f>MIN(INDEX('Payoff Plan'!$E$4:$E$11,$C537),E537+F537)</f>
      </c>
      <c r="H537" s="26">
        <f>H536-I536</f>
      </c>
      <c r="I537" s="26">
        <f>MAX(0,ROUND(MIN(E537+F537-G537,H537),2))</f>
      </c>
      <c r="J537" s="26">
        <f>ROUND(E537+F537-G537-I537,2)</f>
      </c>
    </row>
    <row r="538" spans="1:10" x14ac:dyDescent="0.25">
      <c r="A538" s="20">
        <v>67</v>
      </c>
      <c r="B538" s="25">
        <f>DATE(YEAR(Debts!$B$5),MONTH(Debts!$B$5)+$A538-1,1)</f>
      </c>
      <c r="C538" s="20">
        <v>6</v>
      </c>
      <c r="D538" s="21">
        <f>INDEX('Payoff Plan'!$B$4:$B$11,$C538)</f>
      </c>
      <c r="E538" s="26">
        <f>J530</f>
      </c>
      <c r="F538" s="26">
        <f>ROUND(E538*INDEX('Payoff Plan'!$D$4:$D$11,$C538)/12,2)</f>
      </c>
      <c r="G538" s="26">
        <f>MIN(INDEX('Payoff Plan'!$E$4:$E$11,$C538),E538+F538)</f>
      </c>
      <c r="H538" s="26">
        <f>H537-I537</f>
      </c>
      <c r="I538" s="26">
        <f>MAX(0,ROUND(MIN(E538+F538-G538,H538),2))</f>
      </c>
      <c r="J538" s="26">
        <f>ROUND(E538+F538-G538-I538,2)</f>
      </c>
    </row>
    <row r="539" spans="1:10" x14ac:dyDescent="0.25">
      <c r="A539" s="20">
        <v>67</v>
      </c>
      <c r="B539" s="25">
        <f>DATE(YEAR(Debts!$B$5),MONTH(Debts!$B$5)+$A539-1,1)</f>
      </c>
      <c r="C539" s="20">
        <v>7</v>
      </c>
      <c r="D539" s="21">
        <f>INDEX('Payoff Plan'!$B$4:$B$11,$C539)</f>
      </c>
      <c r="E539" s="26">
        <f>J531</f>
      </c>
      <c r="F539" s="26">
        <f>ROUND(E539*INDEX('Payoff Plan'!$D$4:$D$11,$C539)/12,2)</f>
      </c>
      <c r="G539" s="26">
        <f>MIN(INDEX('Payoff Plan'!$E$4:$E$11,$C539),E539+F539)</f>
      </c>
      <c r="H539" s="26">
        <f>H538-I538</f>
      </c>
      <c r="I539" s="26">
        <f>MAX(0,ROUND(MIN(E539+F539-G539,H539),2))</f>
      </c>
      <c r="J539" s="26">
        <f>ROUND(E539+F539-G539-I539,2)</f>
      </c>
    </row>
    <row r="540" spans="1:10" x14ac:dyDescent="0.25">
      <c r="A540" s="20">
        <v>67</v>
      </c>
      <c r="B540" s="25">
        <f>DATE(YEAR(Debts!$B$5),MONTH(Debts!$B$5)+$A540-1,1)</f>
      </c>
      <c r="C540" s="20">
        <v>8</v>
      </c>
      <c r="D540" s="21">
        <f>INDEX('Payoff Plan'!$B$4:$B$11,$C540)</f>
      </c>
      <c r="E540" s="26">
        <f>J532</f>
      </c>
      <c r="F540" s="26">
        <f>ROUND(E540*INDEX('Payoff Plan'!$D$4:$D$11,$C540)/12,2)</f>
      </c>
      <c r="G540" s="26">
        <f>MIN(INDEX('Payoff Plan'!$E$4:$E$11,$C540),E540+F540)</f>
      </c>
      <c r="H540" s="26">
        <f>H539-I539</f>
      </c>
      <c r="I540" s="26">
        <f>MAX(0,ROUND(MIN(E540+F540-G540,H540),2))</f>
      </c>
      <c r="J540" s="26">
        <f>ROUND(E540+F540-G540-I540,2)</f>
      </c>
    </row>
    <row r="541" spans="1:10" x14ac:dyDescent="0.25">
      <c r="A541" s="20">
        <v>68</v>
      </c>
      <c r="B541" s="25">
        <f>DATE(YEAR(Debts!$B$5),MONTH(Debts!$B$5)+$A541-1,1)</f>
      </c>
      <c r="C541" s="20">
        <v>1</v>
      </c>
      <c r="D541" s="21">
        <f>INDEX('Payoff Plan'!$B$4:$B$11,$C541)</f>
      </c>
      <c r="E541" s="26">
        <f>J533</f>
      </c>
      <c r="F541" s="26">
        <f>ROUND(E541*INDEX('Payoff Plan'!$D$4:$D$11,$C541)/12,2)</f>
      </c>
      <c r="G541" s="26">
        <f>MIN(INDEX('Payoff Plan'!$E$4:$E$11,$C541),E541+F541)</f>
      </c>
      <c r="H541" s="26">
        <f>Debts!$B$6-SUM(G541:G548)</f>
      </c>
      <c r="I541" s="26">
        <f>MAX(0,ROUND(MIN(E541+F541-G541,H541),2))</f>
      </c>
      <c r="J541" s="26">
        <f>ROUND(E541+F541-G541-I541,2)</f>
      </c>
    </row>
    <row r="542" spans="1:10" x14ac:dyDescent="0.25">
      <c r="A542" s="20">
        <v>68</v>
      </c>
      <c r="B542" s="25">
        <f>DATE(YEAR(Debts!$B$5),MONTH(Debts!$B$5)+$A542-1,1)</f>
      </c>
      <c r="C542" s="20">
        <v>2</v>
      </c>
      <c r="D542" s="21">
        <f>INDEX('Payoff Plan'!$B$4:$B$11,$C542)</f>
      </c>
      <c r="E542" s="26">
        <f>J534</f>
      </c>
      <c r="F542" s="26">
        <f>ROUND(E542*INDEX('Payoff Plan'!$D$4:$D$11,$C542)/12,2)</f>
      </c>
      <c r="G542" s="26">
        <f>MIN(INDEX('Payoff Plan'!$E$4:$E$11,$C542),E542+F542)</f>
      </c>
      <c r="H542" s="26">
        <f>H541-I541</f>
      </c>
      <c r="I542" s="26">
        <f>MAX(0,ROUND(MIN(E542+F542-G542,H542),2))</f>
      </c>
      <c r="J542" s="26">
        <f>ROUND(E542+F542-G542-I542,2)</f>
      </c>
    </row>
    <row r="543" spans="1:10" x14ac:dyDescent="0.25">
      <c r="A543" s="20">
        <v>68</v>
      </c>
      <c r="B543" s="25">
        <f>DATE(YEAR(Debts!$B$5),MONTH(Debts!$B$5)+$A543-1,1)</f>
      </c>
      <c r="C543" s="20">
        <v>3</v>
      </c>
      <c r="D543" s="21">
        <f>INDEX('Payoff Plan'!$B$4:$B$11,$C543)</f>
      </c>
      <c r="E543" s="26">
        <f>J535</f>
      </c>
      <c r="F543" s="26">
        <f>ROUND(E543*INDEX('Payoff Plan'!$D$4:$D$11,$C543)/12,2)</f>
      </c>
      <c r="G543" s="26">
        <f>MIN(INDEX('Payoff Plan'!$E$4:$E$11,$C543),E543+F543)</f>
      </c>
      <c r="H543" s="26">
        <f>H542-I542</f>
      </c>
      <c r="I543" s="26">
        <f>MAX(0,ROUND(MIN(E543+F543-G543,H543),2))</f>
      </c>
      <c r="J543" s="26">
        <f>ROUND(E543+F543-G543-I543,2)</f>
      </c>
    </row>
    <row r="544" spans="1:10" x14ac:dyDescent="0.25">
      <c r="A544" s="20">
        <v>68</v>
      </c>
      <c r="B544" s="25">
        <f>DATE(YEAR(Debts!$B$5),MONTH(Debts!$B$5)+$A544-1,1)</f>
      </c>
      <c r="C544" s="20">
        <v>4</v>
      </c>
      <c r="D544" s="21">
        <f>INDEX('Payoff Plan'!$B$4:$B$11,$C544)</f>
      </c>
      <c r="E544" s="26">
        <f>J536</f>
      </c>
      <c r="F544" s="26">
        <f>ROUND(E544*INDEX('Payoff Plan'!$D$4:$D$11,$C544)/12,2)</f>
      </c>
      <c r="G544" s="26">
        <f>MIN(INDEX('Payoff Plan'!$E$4:$E$11,$C544),E544+F544)</f>
      </c>
      <c r="H544" s="26">
        <f>H543-I543</f>
      </c>
      <c r="I544" s="26">
        <f>MAX(0,ROUND(MIN(E544+F544-G544,H544),2))</f>
      </c>
      <c r="J544" s="26">
        <f>ROUND(E544+F544-G544-I544,2)</f>
      </c>
    </row>
    <row r="545" spans="1:10" x14ac:dyDescent="0.25">
      <c r="A545" s="20">
        <v>68</v>
      </c>
      <c r="B545" s="25">
        <f>DATE(YEAR(Debts!$B$5),MONTH(Debts!$B$5)+$A545-1,1)</f>
      </c>
      <c r="C545" s="20">
        <v>5</v>
      </c>
      <c r="D545" s="21">
        <f>INDEX('Payoff Plan'!$B$4:$B$11,$C545)</f>
      </c>
      <c r="E545" s="26">
        <f>J537</f>
      </c>
      <c r="F545" s="26">
        <f>ROUND(E545*INDEX('Payoff Plan'!$D$4:$D$11,$C545)/12,2)</f>
      </c>
      <c r="G545" s="26">
        <f>MIN(INDEX('Payoff Plan'!$E$4:$E$11,$C545),E545+F545)</f>
      </c>
      <c r="H545" s="26">
        <f>H544-I544</f>
      </c>
      <c r="I545" s="26">
        <f>MAX(0,ROUND(MIN(E545+F545-G545,H545),2))</f>
      </c>
      <c r="J545" s="26">
        <f>ROUND(E545+F545-G545-I545,2)</f>
      </c>
    </row>
    <row r="546" spans="1:10" x14ac:dyDescent="0.25">
      <c r="A546" s="20">
        <v>68</v>
      </c>
      <c r="B546" s="25">
        <f>DATE(YEAR(Debts!$B$5),MONTH(Debts!$B$5)+$A546-1,1)</f>
      </c>
      <c r="C546" s="20">
        <v>6</v>
      </c>
      <c r="D546" s="21">
        <f>INDEX('Payoff Plan'!$B$4:$B$11,$C546)</f>
      </c>
      <c r="E546" s="26">
        <f>J538</f>
      </c>
      <c r="F546" s="26">
        <f>ROUND(E546*INDEX('Payoff Plan'!$D$4:$D$11,$C546)/12,2)</f>
      </c>
      <c r="G546" s="26">
        <f>MIN(INDEX('Payoff Plan'!$E$4:$E$11,$C546),E546+F546)</f>
      </c>
      <c r="H546" s="26">
        <f>H545-I545</f>
      </c>
      <c r="I546" s="26">
        <f>MAX(0,ROUND(MIN(E546+F546-G546,H546),2))</f>
      </c>
      <c r="J546" s="26">
        <f>ROUND(E546+F546-G546-I546,2)</f>
      </c>
    </row>
    <row r="547" spans="1:10" x14ac:dyDescent="0.25">
      <c r="A547" s="20">
        <v>68</v>
      </c>
      <c r="B547" s="25">
        <f>DATE(YEAR(Debts!$B$5),MONTH(Debts!$B$5)+$A547-1,1)</f>
      </c>
      <c r="C547" s="20">
        <v>7</v>
      </c>
      <c r="D547" s="21">
        <f>INDEX('Payoff Plan'!$B$4:$B$11,$C547)</f>
      </c>
      <c r="E547" s="26">
        <f>J539</f>
      </c>
      <c r="F547" s="26">
        <f>ROUND(E547*INDEX('Payoff Plan'!$D$4:$D$11,$C547)/12,2)</f>
      </c>
      <c r="G547" s="26">
        <f>MIN(INDEX('Payoff Plan'!$E$4:$E$11,$C547),E547+F547)</f>
      </c>
      <c r="H547" s="26">
        <f>H546-I546</f>
      </c>
      <c r="I547" s="26">
        <f>MAX(0,ROUND(MIN(E547+F547-G547,H547),2))</f>
      </c>
      <c r="J547" s="26">
        <f>ROUND(E547+F547-G547-I547,2)</f>
      </c>
    </row>
    <row r="548" spans="1:10" x14ac:dyDescent="0.25">
      <c r="A548" s="20">
        <v>68</v>
      </c>
      <c r="B548" s="25">
        <f>DATE(YEAR(Debts!$B$5),MONTH(Debts!$B$5)+$A548-1,1)</f>
      </c>
      <c r="C548" s="20">
        <v>8</v>
      </c>
      <c r="D548" s="21">
        <f>INDEX('Payoff Plan'!$B$4:$B$11,$C548)</f>
      </c>
      <c r="E548" s="26">
        <f>J540</f>
      </c>
      <c r="F548" s="26">
        <f>ROUND(E548*INDEX('Payoff Plan'!$D$4:$D$11,$C548)/12,2)</f>
      </c>
      <c r="G548" s="26">
        <f>MIN(INDEX('Payoff Plan'!$E$4:$E$11,$C548),E548+F548)</f>
      </c>
      <c r="H548" s="26">
        <f>H547-I547</f>
      </c>
      <c r="I548" s="26">
        <f>MAX(0,ROUND(MIN(E548+F548-G548,H548),2))</f>
      </c>
      <c r="J548" s="26">
        <f>ROUND(E548+F548-G548-I548,2)</f>
      </c>
    </row>
    <row r="549" spans="1:10" x14ac:dyDescent="0.25">
      <c r="A549" s="20">
        <v>69</v>
      </c>
      <c r="B549" s="25">
        <f>DATE(YEAR(Debts!$B$5),MONTH(Debts!$B$5)+$A549-1,1)</f>
      </c>
      <c r="C549" s="20">
        <v>1</v>
      </c>
      <c r="D549" s="21">
        <f>INDEX('Payoff Plan'!$B$4:$B$11,$C549)</f>
      </c>
      <c r="E549" s="26">
        <f>J541</f>
      </c>
      <c r="F549" s="26">
        <f>ROUND(E549*INDEX('Payoff Plan'!$D$4:$D$11,$C549)/12,2)</f>
      </c>
      <c r="G549" s="26">
        <f>MIN(INDEX('Payoff Plan'!$E$4:$E$11,$C549),E549+F549)</f>
      </c>
      <c r="H549" s="26">
        <f>Debts!$B$6-SUM(G549:G556)</f>
      </c>
      <c r="I549" s="26">
        <f>MAX(0,ROUND(MIN(E549+F549-G549,H549),2))</f>
      </c>
      <c r="J549" s="26">
        <f>ROUND(E549+F549-G549-I549,2)</f>
      </c>
    </row>
    <row r="550" spans="1:10" x14ac:dyDescent="0.25">
      <c r="A550" s="20">
        <v>69</v>
      </c>
      <c r="B550" s="25">
        <f>DATE(YEAR(Debts!$B$5),MONTH(Debts!$B$5)+$A550-1,1)</f>
      </c>
      <c r="C550" s="20">
        <v>2</v>
      </c>
      <c r="D550" s="21">
        <f>INDEX('Payoff Plan'!$B$4:$B$11,$C550)</f>
      </c>
      <c r="E550" s="26">
        <f>J542</f>
      </c>
      <c r="F550" s="26">
        <f>ROUND(E550*INDEX('Payoff Plan'!$D$4:$D$11,$C550)/12,2)</f>
      </c>
      <c r="G550" s="26">
        <f>MIN(INDEX('Payoff Plan'!$E$4:$E$11,$C550),E550+F550)</f>
      </c>
      <c r="H550" s="26">
        <f>H549-I549</f>
      </c>
      <c r="I550" s="26">
        <f>MAX(0,ROUND(MIN(E550+F550-G550,H550),2))</f>
      </c>
      <c r="J550" s="26">
        <f>ROUND(E550+F550-G550-I550,2)</f>
      </c>
    </row>
    <row r="551" spans="1:10" x14ac:dyDescent="0.25">
      <c r="A551" s="20">
        <v>69</v>
      </c>
      <c r="B551" s="25">
        <f>DATE(YEAR(Debts!$B$5),MONTH(Debts!$B$5)+$A551-1,1)</f>
      </c>
      <c r="C551" s="20">
        <v>3</v>
      </c>
      <c r="D551" s="21">
        <f>INDEX('Payoff Plan'!$B$4:$B$11,$C551)</f>
      </c>
      <c r="E551" s="26">
        <f>J543</f>
      </c>
      <c r="F551" s="26">
        <f>ROUND(E551*INDEX('Payoff Plan'!$D$4:$D$11,$C551)/12,2)</f>
      </c>
      <c r="G551" s="26">
        <f>MIN(INDEX('Payoff Plan'!$E$4:$E$11,$C551),E551+F551)</f>
      </c>
      <c r="H551" s="26">
        <f>H550-I550</f>
      </c>
      <c r="I551" s="26">
        <f>MAX(0,ROUND(MIN(E551+F551-G551,H551),2))</f>
      </c>
      <c r="J551" s="26">
        <f>ROUND(E551+F551-G551-I551,2)</f>
      </c>
    </row>
    <row r="552" spans="1:10" x14ac:dyDescent="0.25">
      <c r="A552" s="20">
        <v>69</v>
      </c>
      <c r="B552" s="25">
        <f>DATE(YEAR(Debts!$B$5),MONTH(Debts!$B$5)+$A552-1,1)</f>
      </c>
      <c r="C552" s="20">
        <v>4</v>
      </c>
      <c r="D552" s="21">
        <f>INDEX('Payoff Plan'!$B$4:$B$11,$C552)</f>
      </c>
      <c r="E552" s="26">
        <f>J544</f>
      </c>
      <c r="F552" s="26">
        <f>ROUND(E552*INDEX('Payoff Plan'!$D$4:$D$11,$C552)/12,2)</f>
      </c>
      <c r="G552" s="26">
        <f>MIN(INDEX('Payoff Plan'!$E$4:$E$11,$C552),E552+F552)</f>
      </c>
      <c r="H552" s="26">
        <f>H551-I551</f>
      </c>
      <c r="I552" s="26">
        <f>MAX(0,ROUND(MIN(E552+F552-G552,H552),2))</f>
      </c>
      <c r="J552" s="26">
        <f>ROUND(E552+F552-G552-I552,2)</f>
      </c>
    </row>
    <row r="553" spans="1:10" x14ac:dyDescent="0.25">
      <c r="A553" s="20">
        <v>69</v>
      </c>
      <c r="B553" s="25">
        <f>DATE(YEAR(Debts!$B$5),MONTH(Debts!$B$5)+$A553-1,1)</f>
      </c>
      <c r="C553" s="20">
        <v>5</v>
      </c>
      <c r="D553" s="21">
        <f>INDEX('Payoff Plan'!$B$4:$B$11,$C553)</f>
      </c>
      <c r="E553" s="26">
        <f>J545</f>
      </c>
      <c r="F553" s="26">
        <f>ROUND(E553*INDEX('Payoff Plan'!$D$4:$D$11,$C553)/12,2)</f>
      </c>
      <c r="G553" s="26">
        <f>MIN(INDEX('Payoff Plan'!$E$4:$E$11,$C553),E553+F553)</f>
      </c>
      <c r="H553" s="26">
        <f>H552-I552</f>
      </c>
      <c r="I553" s="26">
        <f>MAX(0,ROUND(MIN(E553+F553-G553,H553),2))</f>
      </c>
      <c r="J553" s="26">
        <f>ROUND(E553+F553-G553-I553,2)</f>
      </c>
    </row>
    <row r="554" spans="1:10" x14ac:dyDescent="0.25">
      <c r="A554" s="20">
        <v>69</v>
      </c>
      <c r="B554" s="25">
        <f>DATE(YEAR(Debts!$B$5),MONTH(Debts!$B$5)+$A554-1,1)</f>
      </c>
      <c r="C554" s="20">
        <v>6</v>
      </c>
      <c r="D554" s="21">
        <f>INDEX('Payoff Plan'!$B$4:$B$11,$C554)</f>
      </c>
      <c r="E554" s="26">
        <f>J546</f>
      </c>
      <c r="F554" s="26">
        <f>ROUND(E554*INDEX('Payoff Plan'!$D$4:$D$11,$C554)/12,2)</f>
      </c>
      <c r="G554" s="26">
        <f>MIN(INDEX('Payoff Plan'!$E$4:$E$11,$C554),E554+F554)</f>
      </c>
      <c r="H554" s="26">
        <f>H553-I553</f>
      </c>
      <c r="I554" s="26">
        <f>MAX(0,ROUND(MIN(E554+F554-G554,H554),2))</f>
      </c>
      <c r="J554" s="26">
        <f>ROUND(E554+F554-G554-I554,2)</f>
      </c>
    </row>
    <row r="555" spans="1:10" x14ac:dyDescent="0.25">
      <c r="A555" s="20">
        <v>69</v>
      </c>
      <c r="B555" s="25">
        <f>DATE(YEAR(Debts!$B$5),MONTH(Debts!$B$5)+$A555-1,1)</f>
      </c>
      <c r="C555" s="20">
        <v>7</v>
      </c>
      <c r="D555" s="21">
        <f>INDEX('Payoff Plan'!$B$4:$B$11,$C555)</f>
      </c>
      <c r="E555" s="26">
        <f>J547</f>
      </c>
      <c r="F555" s="26">
        <f>ROUND(E555*INDEX('Payoff Plan'!$D$4:$D$11,$C555)/12,2)</f>
      </c>
      <c r="G555" s="26">
        <f>MIN(INDEX('Payoff Plan'!$E$4:$E$11,$C555),E555+F555)</f>
      </c>
      <c r="H555" s="26">
        <f>H554-I554</f>
      </c>
      <c r="I555" s="26">
        <f>MAX(0,ROUND(MIN(E555+F555-G555,H555),2))</f>
      </c>
      <c r="J555" s="26">
        <f>ROUND(E555+F555-G555-I555,2)</f>
      </c>
    </row>
    <row r="556" spans="1:10" x14ac:dyDescent="0.25">
      <c r="A556" s="20">
        <v>69</v>
      </c>
      <c r="B556" s="25">
        <f>DATE(YEAR(Debts!$B$5),MONTH(Debts!$B$5)+$A556-1,1)</f>
      </c>
      <c r="C556" s="20">
        <v>8</v>
      </c>
      <c r="D556" s="21">
        <f>INDEX('Payoff Plan'!$B$4:$B$11,$C556)</f>
      </c>
      <c r="E556" s="26">
        <f>J548</f>
      </c>
      <c r="F556" s="26">
        <f>ROUND(E556*INDEX('Payoff Plan'!$D$4:$D$11,$C556)/12,2)</f>
      </c>
      <c r="G556" s="26">
        <f>MIN(INDEX('Payoff Plan'!$E$4:$E$11,$C556),E556+F556)</f>
      </c>
      <c r="H556" s="26">
        <f>H555-I555</f>
      </c>
      <c r="I556" s="26">
        <f>MAX(0,ROUND(MIN(E556+F556-G556,H556),2))</f>
      </c>
      <c r="J556" s="26">
        <f>ROUND(E556+F556-G556-I556,2)</f>
      </c>
    </row>
    <row r="557" spans="1:10" x14ac:dyDescent="0.25">
      <c r="A557" s="20">
        <v>70</v>
      </c>
      <c r="B557" s="25">
        <f>DATE(YEAR(Debts!$B$5),MONTH(Debts!$B$5)+$A557-1,1)</f>
      </c>
      <c r="C557" s="20">
        <v>1</v>
      </c>
      <c r="D557" s="21">
        <f>INDEX('Payoff Plan'!$B$4:$B$11,$C557)</f>
      </c>
      <c r="E557" s="26">
        <f>J549</f>
      </c>
      <c r="F557" s="26">
        <f>ROUND(E557*INDEX('Payoff Plan'!$D$4:$D$11,$C557)/12,2)</f>
      </c>
      <c r="G557" s="26">
        <f>MIN(INDEX('Payoff Plan'!$E$4:$E$11,$C557),E557+F557)</f>
      </c>
      <c r="H557" s="26">
        <f>Debts!$B$6-SUM(G557:G564)</f>
      </c>
      <c r="I557" s="26">
        <f>MAX(0,ROUND(MIN(E557+F557-G557,H557),2))</f>
      </c>
      <c r="J557" s="26">
        <f>ROUND(E557+F557-G557-I557,2)</f>
      </c>
    </row>
    <row r="558" spans="1:10" x14ac:dyDescent="0.25">
      <c r="A558" s="20">
        <v>70</v>
      </c>
      <c r="B558" s="25">
        <f>DATE(YEAR(Debts!$B$5),MONTH(Debts!$B$5)+$A558-1,1)</f>
      </c>
      <c r="C558" s="20">
        <v>2</v>
      </c>
      <c r="D558" s="21">
        <f>INDEX('Payoff Plan'!$B$4:$B$11,$C558)</f>
      </c>
      <c r="E558" s="26">
        <f>J550</f>
      </c>
      <c r="F558" s="26">
        <f>ROUND(E558*INDEX('Payoff Plan'!$D$4:$D$11,$C558)/12,2)</f>
      </c>
      <c r="G558" s="26">
        <f>MIN(INDEX('Payoff Plan'!$E$4:$E$11,$C558),E558+F558)</f>
      </c>
      <c r="H558" s="26">
        <f>H557-I557</f>
      </c>
      <c r="I558" s="26">
        <f>MAX(0,ROUND(MIN(E558+F558-G558,H558),2))</f>
      </c>
      <c r="J558" s="26">
        <f>ROUND(E558+F558-G558-I558,2)</f>
      </c>
    </row>
    <row r="559" spans="1:10" x14ac:dyDescent="0.25">
      <c r="A559" s="20">
        <v>70</v>
      </c>
      <c r="B559" s="25">
        <f>DATE(YEAR(Debts!$B$5),MONTH(Debts!$B$5)+$A559-1,1)</f>
      </c>
      <c r="C559" s="20">
        <v>3</v>
      </c>
      <c r="D559" s="21">
        <f>INDEX('Payoff Plan'!$B$4:$B$11,$C559)</f>
      </c>
      <c r="E559" s="26">
        <f>J551</f>
      </c>
      <c r="F559" s="26">
        <f>ROUND(E559*INDEX('Payoff Plan'!$D$4:$D$11,$C559)/12,2)</f>
      </c>
      <c r="G559" s="26">
        <f>MIN(INDEX('Payoff Plan'!$E$4:$E$11,$C559),E559+F559)</f>
      </c>
      <c r="H559" s="26">
        <f>H558-I558</f>
      </c>
      <c r="I559" s="26">
        <f>MAX(0,ROUND(MIN(E559+F559-G559,H559),2))</f>
      </c>
      <c r="J559" s="26">
        <f>ROUND(E559+F559-G559-I559,2)</f>
      </c>
    </row>
    <row r="560" spans="1:10" x14ac:dyDescent="0.25">
      <c r="A560" s="20">
        <v>70</v>
      </c>
      <c r="B560" s="25">
        <f>DATE(YEAR(Debts!$B$5),MONTH(Debts!$B$5)+$A560-1,1)</f>
      </c>
      <c r="C560" s="20">
        <v>4</v>
      </c>
      <c r="D560" s="21">
        <f>INDEX('Payoff Plan'!$B$4:$B$11,$C560)</f>
      </c>
      <c r="E560" s="26">
        <f>J552</f>
      </c>
      <c r="F560" s="26">
        <f>ROUND(E560*INDEX('Payoff Plan'!$D$4:$D$11,$C560)/12,2)</f>
      </c>
      <c r="G560" s="26">
        <f>MIN(INDEX('Payoff Plan'!$E$4:$E$11,$C560),E560+F560)</f>
      </c>
      <c r="H560" s="26">
        <f>H559-I559</f>
      </c>
      <c r="I560" s="26">
        <f>MAX(0,ROUND(MIN(E560+F560-G560,H560),2))</f>
      </c>
      <c r="J560" s="26">
        <f>ROUND(E560+F560-G560-I560,2)</f>
      </c>
    </row>
    <row r="561" spans="1:10" x14ac:dyDescent="0.25">
      <c r="A561" s="20">
        <v>70</v>
      </c>
      <c r="B561" s="25">
        <f>DATE(YEAR(Debts!$B$5),MONTH(Debts!$B$5)+$A561-1,1)</f>
      </c>
      <c r="C561" s="20">
        <v>5</v>
      </c>
      <c r="D561" s="21">
        <f>INDEX('Payoff Plan'!$B$4:$B$11,$C561)</f>
      </c>
      <c r="E561" s="26">
        <f>J553</f>
      </c>
      <c r="F561" s="26">
        <f>ROUND(E561*INDEX('Payoff Plan'!$D$4:$D$11,$C561)/12,2)</f>
      </c>
      <c r="G561" s="26">
        <f>MIN(INDEX('Payoff Plan'!$E$4:$E$11,$C561),E561+F561)</f>
      </c>
      <c r="H561" s="26">
        <f>H560-I560</f>
      </c>
      <c r="I561" s="26">
        <f>MAX(0,ROUND(MIN(E561+F561-G561,H561),2))</f>
      </c>
      <c r="J561" s="26">
        <f>ROUND(E561+F561-G561-I561,2)</f>
      </c>
    </row>
    <row r="562" spans="1:10" x14ac:dyDescent="0.25">
      <c r="A562" s="20">
        <v>70</v>
      </c>
      <c r="B562" s="25">
        <f>DATE(YEAR(Debts!$B$5),MONTH(Debts!$B$5)+$A562-1,1)</f>
      </c>
      <c r="C562" s="20">
        <v>6</v>
      </c>
      <c r="D562" s="21">
        <f>INDEX('Payoff Plan'!$B$4:$B$11,$C562)</f>
      </c>
      <c r="E562" s="26">
        <f>J554</f>
      </c>
      <c r="F562" s="26">
        <f>ROUND(E562*INDEX('Payoff Plan'!$D$4:$D$11,$C562)/12,2)</f>
      </c>
      <c r="G562" s="26">
        <f>MIN(INDEX('Payoff Plan'!$E$4:$E$11,$C562),E562+F562)</f>
      </c>
      <c r="H562" s="26">
        <f>H561-I561</f>
      </c>
      <c r="I562" s="26">
        <f>MAX(0,ROUND(MIN(E562+F562-G562,H562),2))</f>
      </c>
      <c r="J562" s="26">
        <f>ROUND(E562+F562-G562-I562,2)</f>
      </c>
    </row>
    <row r="563" spans="1:10" x14ac:dyDescent="0.25">
      <c r="A563" s="20">
        <v>70</v>
      </c>
      <c r="B563" s="25">
        <f>DATE(YEAR(Debts!$B$5),MONTH(Debts!$B$5)+$A563-1,1)</f>
      </c>
      <c r="C563" s="20">
        <v>7</v>
      </c>
      <c r="D563" s="21">
        <f>INDEX('Payoff Plan'!$B$4:$B$11,$C563)</f>
      </c>
      <c r="E563" s="26">
        <f>J555</f>
      </c>
      <c r="F563" s="26">
        <f>ROUND(E563*INDEX('Payoff Plan'!$D$4:$D$11,$C563)/12,2)</f>
      </c>
      <c r="G563" s="26">
        <f>MIN(INDEX('Payoff Plan'!$E$4:$E$11,$C563),E563+F563)</f>
      </c>
      <c r="H563" s="26">
        <f>H562-I562</f>
      </c>
      <c r="I563" s="26">
        <f>MAX(0,ROUND(MIN(E563+F563-G563,H563),2))</f>
      </c>
      <c r="J563" s="26">
        <f>ROUND(E563+F563-G563-I563,2)</f>
      </c>
    </row>
    <row r="564" spans="1:10" x14ac:dyDescent="0.25">
      <c r="A564" s="20">
        <v>70</v>
      </c>
      <c r="B564" s="25">
        <f>DATE(YEAR(Debts!$B$5),MONTH(Debts!$B$5)+$A564-1,1)</f>
      </c>
      <c r="C564" s="20">
        <v>8</v>
      </c>
      <c r="D564" s="21">
        <f>INDEX('Payoff Plan'!$B$4:$B$11,$C564)</f>
      </c>
      <c r="E564" s="26">
        <f>J556</f>
      </c>
      <c r="F564" s="26">
        <f>ROUND(E564*INDEX('Payoff Plan'!$D$4:$D$11,$C564)/12,2)</f>
      </c>
      <c r="G564" s="26">
        <f>MIN(INDEX('Payoff Plan'!$E$4:$E$11,$C564),E564+F564)</f>
      </c>
      <c r="H564" s="26">
        <f>H563-I563</f>
      </c>
      <c r="I564" s="26">
        <f>MAX(0,ROUND(MIN(E564+F564-G564,H564),2))</f>
      </c>
      <c r="J564" s="26">
        <f>ROUND(E564+F564-G564-I564,2)</f>
      </c>
    </row>
    <row r="565" spans="1:10" x14ac:dyDescent="0.25">
      <c r="A565" s="20">
        <v>71</v>
      </c>
      <c r="B565" s="25">
        <f>DATE(YEAR(Debts!$B$5),MONTH(Debts!$B$5)+$A565-1,1)</f>
      </c>
      <c r="C565" s="20">
        <v>1</v>
      </c>
      <c r="D565" s="21">
        <f>INDEX('Payoff Plan'!$B$4:$B$11,$C565)</f>
      </c>
      <c r="E565" s="26">
        <f>J557</f>
      </c>
      <c r="F565" s="26">
        <f>ROUND(E565*INDEX('Payoff Plan'!$D$4:$D$11,$C565)/12,2)</f>
      </c>
      <c r="G565" s="26">
        <f>MIN(INDEX('Payoff Plan'!$E$4:$E$11,$C565),E565+F565)</f>
      </c>
      <c r="H565" s="26">
        <f>Debts!$B$6-SUM(G565:G572)</f>
      </c>
      <c r="I565" s="26">
        <f>MAX(0,ROUND(MIN(E565+F565-G565,H565),2))</f>
      </c>
      <c r="J565" s="26">
        <f>ROUND(E565+F565-G565-I565,2)</f>
      </c>
    </row>
    <row r="566" spans="1:10" x14ac:dyDescent="0.25">
      <c r="A566" s="20">
        <v>71</v>
      </c>
      <c r="B566" s="25">
        <f>DATE(YEAR(Debts!$B$5),MONTH(Debts!$B$5)+$A566-1,1)</f>
      </c>
      <c r="C566" s="20">
        <v>2</v>
      </c>
      <c r="D566" s="21">
        <f>INDEX('Payoff Plan'!$B$4:$B$11,$C566)</f>
      </c>
      <c r="E566" s="26">
        <f>J558</f>
      </c>
      <c r="F566" s="26">
        <f>ROUND(E566*INDEX('Payoff Plan'!$D$4:$D$11,$C566)/12,2)</f>
      </c>
      <c r="G566" s="26">
        <f>MIN(INDEX('Payoff Plan'!$E$4:$E$11,$C566),E566+F566)</f>
      </c>
      <c r="H566" s="26">
        <f>H565-I565</f>
      </c>
      <c r="I566" s="26">
        <f>MAX(0,ROUND(MIN(E566+F566-G566,H566),2))</f>
      </c>
      <c r="J566" s="26">
        <f>ROUND(E566+F566-G566-I566,2)</f>
      </c>
    </row>
    <row r="567" spans="1:10" x14ac:dyDescent="0.25">
      <c r="A567" s="20">
        <v>71</v>
      </c>
      <c r="B567" s="25">
        <f>DATE(YEAR(Debts!$B$5),MONTH(Debts!$B$5)+$A567-1,1)</f>
      </c>
      <c r="C567" s="20">
        <v>3</v>
      </c>
      <c r="D567" s="21">
        <f>INDEX('Payoff Plan'!$B$4:$B$11,$C567)</f>
      </c>
      <c r="E567" s="26">
        <f>J559</f>
      </c>
      <c r="F567" s="26">
        <f>ROUND(E567*INDEX('Payoff Plan'!$D$4:$D$11,$C567)/12,2)</f>
      </c>
      <c r="G567" s="26">
        <f>MIN(INDEX('Payoff Plan'!$E$4:$E$11,$C567),E567+F567)</f>
      </c>
      <c r="H567" s="26">
        <f>H566-I566</f>
      </c>
      <c r="I567" s="26">
        <f>MAX(0,ROUND(MIN(E567+F567-G567,H567),2))</f>
      </c>
      <c r="J567" s="26">
        <f>ROUND(E567+F567-G567-I567,2)</f>
      </c>
    </row>
    <row r="568" spans="1:10" x14ac:dyDescent="0.25">
      <c r="A568" s="20">
        <v>71</v>
      </c>
      <c r="B568" s="25">
        <f>DATE(YEAR(Debts!$B$5),MONTH(Debts!$B$5)+$A568-1,1)</f>
      </c>
      <c r="C568" s="20">
        <v>4</v>
      </c>
      <c r="D568" s="21">
        <f>INDEX('Payoff Plan'!$B$4:$B$11,$C568)</f>
      </c>
      <c r="E568" s="26">
        <f>J560</f>
      </c>
      <c r="F568" s="26">
        <f>ROUND(E568*INDEX('Payoff Plan'!$D$4:$D$11,$C568)/12,2)</f>
      </c>
      <c r="G568" s="26">
        <f>MIN(INDEX('Payoff Plan'!$E$4:$E$11,$C568),E568+F568)</f>
      </c>
      <c r="H568" s="26">
        <f>H567-I567</f>
      </c>
      <c r="I568" s="26">
        <f>MAX(0,ROUND(MIN(E568+F568-G568,H568),2))</f>
      </c>
      <c r="J568" s="26">
        <f>ROUND(E568+F568-G568-I568,2)</f>
      </c>
    </row>
    <row r="569" spans="1:10" x14ac:dyDescent="0.25">
      <c r="A569" s="20">
        <v>71</v>
      </c>
      <c r="B569" s="25">
        <f>DATE(YEAR(Debts!$B$5),MONTH(Debts!$B$5)+$A569-1,1)</f>
      </c>
      <c r="C569" s="20">
        <v>5</v>
      </c>
      <c r="D569" s="21">
        <f>INDEX('Payoff Plan'!$B$4:$B$11,$C569)</f>
      </c>
      <c r="E569" s="26">
        <f>J561</f>
      </c>
      <c r="F569" s="26">
        <f>ROUND(E569*INDEX('Payoff Plan'!$D$4:$D$11,$C569)/12,2)</f>
      </c>
      <c r="G569" s="26">
        <f>MIN(INDEX('Payoff Plan'!$E$4:$E$11,$C569),E569+F569)</f>
      </c>
      <c r="H569" s="26">
        <f>H568-I568</f>
      </c>
      <c r="I569" s="26">
        <f>MAX(0,ROUND(MIN(E569+F569-G569,H569),2))</f>
      </c>
      <c r="J569" s="26">
        <f>ROUND(E569+F569-G569-I569,2)</f>
      </c>
    </row>
    <row r="570" spans="1:10" x14ac:dyDescent="0.25">
      <c r="A570" s="20">
        <v>71</v>
      </c>
      <c r="B570" s="25">
        <f>DATE(YEAR(Debts!$B$5),MONTH(Debts!$B$5)+$A570-1,1)</f>
      </c>
      <c r="C570" s="20">
        <v>6</v>
      </c>
      <c r="D570" s="21">
        <f>INDEX('Payoff Plan'!$B$4:$B$11,$C570)</f>
      </c>
      <c r="E570" s="26">
        <f>J562</f>
      </c>
      <c r="F570" s="26">
        <f>ROUND(E570*INDEX('Payoff Plan'!$D$4:$D$11,$C570)/12,2)</f>
      </c>
      <c r="G570" s="26">
        <f>MIN(INDEX('Payoff Plan'!$E$4:$E$11,$C570),E570+F570)</f>
      </c>
      <c r="H570" s="26">
        <f>H569-I569</f>
      </c>
      <c r="I570" s="26">
        <f>MAX(0,ROUND(MIN(E570+F570-G570,H570),2))</f>
      </c>
      <c r="J570" s="26">
        <f>ROUND(E570+F570-G570-I570,2)</f>
      </c>
    </row>
    <row r="571" spans="1:10" x14ac:dyDescent="0.25">
      <c r="A571" s="20">
        <v>71</v>
      </c>
      <c r="B571" s="25">
        <f>DATE(YEAR(Debts!$B$5),MONTH(Debts!$B$5)+$A571-1,1)</f>
      </c>
      <c r="C571" s="20">
        <v>7</v>
      </c>
      <c r="D571" s="21">
        <f>INDEX('Payoff Plan'!$B$4:$B$11,$C571)</f>
      </c>
      <c r="E571" s="26">
        <f>J563</f>
      </c>
      <c r="F571" s="26">
        <f>ROUND(E571*INDEX('Payoff Plan'!$D$4:$D$11,$C571)/12,2)</f>
      </c>
      <c r="G571" s="26">
        <f>MIN(INDEX('Payoff Plan'!$E$4:$E$11,$C571),E571+F571)</f>
      </c>
      <c r="H571" s="26">
        <f>H570-I570</f>
      </c>
      <c r="I571" s="26">
        <f>MAX(0,ROUND(MIN(E571+F571-G571,H571),2))</f>
      </c>
      <c r="J571" s="26">
        <f>ROUND(E571+F571-G571-I571,2)</f>
      </c>
    </row>
    <row r="572" spans="1:10" x14ac:dyDescent="0.25">
      <c r="A572" s="20">
        <v>71</v>
      </c>
      <c r="B572" s="25">
        <f>DATE(YEAR(Debts!$B$5),MONTH(Debts!$B$5)+$A572-1,1)</f>
      </c>
      <c r="C572" s="20">
        <v>8</v>
      </c>
      <c r="D572" s="21">
        <f>INDEX('Payoff Plan'!$B$4:$B$11,$C572)</f>
      </c>
      <c r="E572" s="26">
        <f>J564</f>
      </c>
      <c r="F572" s="26">
        <f>ROUND(E572*INDEX('Payoff Plan'!$D$4:$D$11,$C572)/12,2)</f>
      </c>
      <c r="G572" s="26">
        <f>MIN(INDEX('Payoff Plan'!$E$4:$E$11,$C572),E572+F572)</f>
      </c>
      <c r="H572" s="26">
        <f>H571-I571</f>
      </c>
      <c r="I572" s="26">
        <f>MAX(0,ROUND(MIN(E572+F572-G572,H572),2))</f>
      </c>
      <c r="J572" s="26">
        <f>ROUND(E572+F572-G572-I572,2)</f>
      </c>
    </row>
    <row r="573" spans="1:10" x14ac:dyDescent="0.25">
      <c r="A573" s="20">
        <v>72</v>
      </c>
      <c r="B573" s="25">
        <f>DATE(YEAR(Debts!$B$5),MONTH(Debts!$B$5)+$A573-1,1)</f>
      </c>
      <c r="C573" s="20">
        <v>1</v>
      </c>
      <c r="D573" s="21">
        <f>INDEX('Payoff Plan'!$B$4:$B$11,$C573)</f>
      </c>
      <c r="E573" s="26">
        <f>J565</f>
      </c>
      <c r="F573" s="26">
        <f>ROUND(E573*INDEX('Payoff Plan'!$D$4:$D$11,$C573)/12,2)</f>
      </c>
      <c r="G573" s="26">
        <f>MIN(INDEX('Payoff Plan'!$E$4:$E$11,$C573),E573+F573)</f>
      </c>
      <c r="H573" s="26">
        <f>Debts!$B$6-SUM(G573:G580)</f>
      </c>
      <c r="I573" s="26">
        <f>MAX(0,ROUND(MIN(E573+F573-G573,H573),2))</f>
      </c>
      <c r="J573" s="26">
        <f>ROUND(E573+F573-G573-I573,2)</f>
      </c>
    </row>
    <row r="574" spans="1:10" x14ac:dyDescent="0.25">
      <c r="A574" s="20">
        <v>72</v>
      </c>
      <c r="B574" s="25">
        <f>DATE(YEAR(Debts!$B$5),MONTH(Debts!$B$5)+$A574-1,1)</f>
      </c>
      <c r="C574" s="20">
        <v>2</v>
      </c>
      <c r="D574" s="21">
        <f>INDEX('Payoff Plan'!$B$4:$B$11,$C574)</f>
      </c>
      <c r="E574" s="26">
        <f>J566</f>
      </c>
      <c r="F574" s="26">
        <f>ROUND(E574*INDEX('Payoff Plan'!$D$4:$D$11,$C574)/12,2)</f>
      </c>
      <c r="G574" s="26">
        <f>MIN(INDEX('Payoff Plan'!$E$4:$E$11,$C574),E574+F574)</f>
      </c>
      <c r="H574" s="26">
        <f>H573-I573</f>
      </c>
      <c r="I574" s="26">
        <f>MAX(0,ROUND(MIN(E574+F574-G574,H574),2))</f>
      </c>
      <c r="J574" s="26">
        <f>ROUND(E574+F574-G574-I574,2)</f>
      </c>
    </row>
    <row r="575" spans="1:10" x14ac:dyDescent="0.25">
      <c r="A575" s="20">
        <v>72</v>
      </c>
      <c r="B575" s="25">
        <f>DATE(YEAR(Debts!$B$5),MONTH(Debts!$B$5)+$A575-1,1)</f>
      </c>
      <c r="C575" s="20">
        <v>3</v>
      </c>
      <c r="D575" s="21">
        <f>INDEX('Payoff Plan'!$B$4:$B$11,$C575)</f>
      </c>
      <c r="E575" s="26">
        <f>J567</f>
      </c>
      <c r="F575" s="26">
        <f>ROUND(E575*INDEX('Payoff Plan'!$D$4:$D$11,$C575)/12,2)</f>
      </c>
      <c r="G575" s="26">
        <f>MIN(INDEX('Payoff Plan'!$E$4:$E$11,$C575),E575+F575)</f>
      </c>
      <c r="H575" s="26">
        <f>H574-I574</f>
      </c>
      <c r="I575" s="26">
        <f>MAX(0,ROUND(MIN(E575+F575-G575,H575),2))</f>
      </c>
      <c r="J575" s="26">
        <f>ROUND(E575+F575-G575-I575,2)</f>
      </c>
    </row>
    <row r="576" spans="1:10" x14ac:dyDescent="0.25">
      <c r="A576" s="20">
        <v>72</v>
      </c>
      <c r="B576" s="25">
        <f>DATE(YEAR(Debts!$B$5),MONTH(Debts!$B$5)+$A576-1,1)</f>
      </c>
      <c r="C576" s="20">
        <v>4</v>
      </c>
      <c r="D576" s="21">
        <f>INDEX('Payoff Plan'!$B$4:$B$11,$C576)</f>
      </c>
      <c r="E576" s="26">
        <f>J568</f>
      </c>
      <c r="F576" s="26">
        <f>ROUND(E576*INDEX('Payoff Plan'!$D$4:$D$11,$C576)/12,2)</f>
      </c>
      <c r="G576" s="26">
        <f>MIN(INDEX('Payoff Plan'!$E$4:$E$11,$C576),E576+F576)</f>
      </c>
      <c r="H576" s="26">
        <f>H575-I575</f>
      </c>
      <c r="I576" s="26">
        <f>MAX(0,ROUND(MIN(E576+F576-G576,H576),2))</f>
      </c>
      <c r="J576" s="26">
        <f>ROUND(E576+F576-G576-I576,2)</f>
      </c>
    </row>
    <row r="577" spans="1:10" x14ac:dyDescent="0.25">
      <c r="A577" s="20">
        <v>72</v>
      </c>
      <c r="B577" s="25">
        <f>DATE(YEAR(Debts!$B$5),MONTH(Debts!$B$5)+$A577-1,1)</f>
      </c>
      <c r="C577" s="20">
        <v>5</v>
      </c>
      <c r="D577" s="21">
        <f>INDEX('Payoff Plan'!$B$4:$B$11,$C577)</f>
      </c>
      <c r="E577" s="26">
        <f>J569</f>
      </c>
      <c r="F577" s="26">
        <f>ROUND(E577*INDEX('Payoff Plan'!$D$4:$D$11,$C577)/12,2)</f>
      </c>
      <c r="G577" s="26">
        <f>MIN(INDEX('Payoff Plan'!$E$4:$E$11,$C577),E577+F577)</f>
      </c>
      <c r="H577" s="26">
        <f>H576-I576</f>
      </c>
      <c r="I577" s="26">
        <f>MAX(0,ROUND(MIN(E577+F577-G577,H577),2))</f>
      </c>
      <c r="J577" s="26">
        <f>ROUND(E577+F577-G577-I577,2)</f>
      </c>
    </row>
    <row r="578" spans="1:10" x14ac:dyDescent="0.25">
      <c r="A578" s="20">
        <v>72</v>
      </c>
      <c r="B578" s="25">
        <f>DATE(YEAR(Debts!$B$5),MONTH(Debts!$B$5)+$A578-1,1)</f>
      </c>
      <c r="C578" s="20">
        <v>6</v>
      </c>
      <c r="D578" s="21">
        <f>INDEX('Payoff Plan'!$B$4:$B$11,$C578)</f>
      </c>
      <c r="E578" s="26">
        <f>J570</f>
      </c>
      <c r="F578" s="26">
        <f>ROUND(E578*INDEX('Payoff Plan'!$D$4:$D$11,$C578)/12,2)</f>
      </c>
      <c r="G578" s="26">
        <f>MIN(INDEX('Payoff Plan'!$E$4:$E$11,$C578),E578+F578)</f>
      </c>
      <c r="H578" s="26">
        <f>H577-I577</f>
      </c>
      <c r="I578" s="26">
        <f>MAX(0,ROUND(MIN(E578+F578-G578,H578),2))</f>
      </c>
      <c r="J578" s="26">
        <f>ROUND(E578+F578-G578-I578,2)</f>
      </c>
    </row>
    <row r="579" spans="1:10" x14ac:dyDescent="0.25">
      <c r="A579" s="20">
        <v>72</v>
      </c>
      <c r="B579" s="25">
        <f>DATE(YEAR(Debts!$B$5),MONTH(Debts!$B$5)+$A579-1,1)</f>
      </c>
      <c r="C579" s="20">
        <v>7</v>
      </c>
      <c r="D579" s="21">
        <f>INDEX('Payoff Plan'!$B$4:$B$11,$C579)</f>
      </c>
      <c r="E579" s="26">
        <f>J571</f>
      </c>
      <c r="F579" s="26">
        <f>ROUND(E579*INDEX('Payoff Plan'!$D$4:$D$11,$C579)/12,2)</f>
      </c>
      <c r="G579" s="26">
        <f>MIN(INDEX('Payoff Plan'!$E$4:$E$11,$C579),E579+F579)</f>
      </c>
      <c r="H579" s="26">
        <f>H578-I578</f>
      </c>
      <c r="I579" s="26">
        <f>MAX(0,ROUND(MIN(E579+F579-G579,H579),2))</f>
      </c>
      <c r="J579" s="26">
        <f>ROUND(E579+F579-G579-I579,2)</f>
      </c>
    </row>
    <row r="580" spans="1:10" x14ac:dyDescent="0.25">
      <c r="A580" s="20">
        <v>72</v>
      </c>
      <c r="B580" s="25">
        <f>DATE(YEAR(Debts!$B$5),MONTH(Debts!$B$5)+$A580-1,1)</f>
      </c>
      <c r="C580" s="20">
        <v>8</v>
      </c>
      <c r="D580" s="21">
        <f>INDEX('Payoff Plan'!$B$4:$B$11,$C580)</f>
      </c>
      <c r="E580" s="26">
        <f>J572</f>
      </c>
      <c r="F580" s="26">
        <f>ROUND(E580*INDEX('Payoff Plan'!$D$4:$D$11,$C580)/12,2)</f>
      </c>
      <c r="G580" s="26">
        <f>MIN(INDEX('Payoff Plan'!$E$4:$E$11,$C580),E580+F580)</f>
      </c>
      <c r="H580" s="26">
        <f>H579-I579</f>
      </c>
      <c r="I580" s="26">
        <f>MAX(0,ROUND(MIN(E580+F580-G580,H580),2))</f>
      </c>
      <c r="J580" s="26">
        <f>ROUND(E580+F580-G580-I580,2)</f>
      </c>
    </row>
    <row r="581" spans="1:10" x14ac:dyDescent="0.25">
      <c r="A581" s="20">
        <v>73</v>
      </c>
      <c r="B581" s="25">
        <f>DATE(YEAR(Debts!$B$5),MONTH(Debts!$B$5)+$A581-1,1)</f>
      </c>
      <c r="C581" s="20">
        <v>1</v>
      </c>
      <c r="D581" s="21">
        <f>INDEX('Payoff Plan'!$B$4:$B$11,$C581)</f>
      </c>
      <c r="E581" s="26">
        <f>J573</f>
      </c>
      <c r="F581" s="26">
        <f>ROUND(E581*INDEX('Payoff Plan'!$D$4:$D$11,$C581)/12,2)</f>
      </c>
      <c r="G581" s="26">
        <f>MIN(INDEX('Payoff Plan'!$E$4:$E$11,$C581),E581+F581)</f>
      </c>
      <c r="H581" s="26">
        <f>Debts!$B$6-SUM(G581:G588)</f>
      </c>
      <c r="I581" s="26">
        <f>MAX(0,ROUND(MIN(E581+F581-G581,H581),2))</f>
      </c>
      <c r="J581" s="26">
        <f>ROUND(E581+F581-G581-I581,2)</f>
      </c>
    </row>
    <row r="582" spans="1:10" x14ac:dyDescent="0.25">
      <c r="A582" s="20">
        <v>73</v>
      </c>
      <c r="B582" s="25">
        <f>DATE(YEAR(Debts!$B$5),MONTH(Debts!$B$5)+$A582-1,1)</f>
      </c>
      <c r="C582" s="20">
        <v>2</v>
      </c>
      <c r="D582" s="21">
        <f>INDEX('Payoff Plan'!$B$4:$B$11,$C582)</f>
      </c>
      <c r="E582" s="26">
        <f>J574</f>
      </c>
      <c r="F582" s="26">
        <f>ROUND(E582*INDEX('Payoff Plan'!$D$4:$D$11,$C582)/12,2)</f>
      </c>
      <c r="G582" s="26">
        <f>MIN(INDEX('Payoff Plan'!$E$4:$E$11,$C582),E582+F582)</f>
      </c>
      <c r="H582" s="26">
        <f>H581-I581</f>
      </c>
      <c r="I582" s="26">
        <f>MAX(0,ROUND(MIN(E582+F582-G582,H582),2))</f>
      </c>
      <c r="J582" s="26">
        <f>ROUND(E582+F582-G582-I582,2)</f>
      </c>
    </row>
    <row r="583" spans="1:10" x14ac:dyDescent="0.25">
      <c r="A583" s="20">
        <v>73</v>
      </c>
      <c r="B583" s="25">
        <f>DATE(YEAR(Debts!$B$5),MONTH(Debts!$B$5)+$A583-1,1)</f>
      </c>
      <c r="C583" s="20">
        <v>3</v>
      </c>
      <c r="D583" s="21">
        <f>INDEX('Payoff Plan'!$B$4:$B$11,$C583)</f>
      </c>
      <c r="E583" s="26">
        <f>J575</f>
      </c>
      <c r="F583" s="26">
        <f>ROUND(E583*INDEX('Payoff Plan'!$D$4:$D$11,$C583)/12,2)</f>
      </c>
      <c r="G583" s="26">
        <f>MIN(INDEX('Payoff Plan'!$E$4:$E$11,$C583),E583+F583)</f>
      </c>
      <c r="H583" s="26">
        <f>H582-I582</f>
      </c>
      <c r="I583" s="26">
        <f>MAX(0,ROUND(MIN(E583+F583-G583,H583),2))</f>
      </c>
      <c r="J583" s="26">
        <f>ROUND(E583+F583-G583-I583,2)</f>
      </c>
    </row>
    <row r="584" spans="1:10" x14ac:dyDescent="0.25">
      <c r="A584" s="20">
        <v>73</v>
      </c>
      <c r="B584" s="25">
        <f>DATE(YEAR(Debts!$B$5),MONTH(Debts!$B$5)+$A584-1,1)</f>
      </c>
      <c r="C584" s="20">
        <v>4</v>
      </c>
      <c r="D584" s="21">
        <f>INDEX('Payoff Plan'!$B$4:$B$11,$C584)</f>
      </c>
      <c r="E584" s="26">
        <f>J576</f>
      </c>
      <c r="F584" s="26">
        <f>ROUND(E584*INDEX('Payoff Plan'!$D$4:$D$11,$C584)/12,2)</f>
      </c>
      <c r="G584" s="26">
        <f>MIN(INDEX('Payoff Plan'!$E$4:$E$11,$C584),E584+F584)</f>
      </c>
      <c r="H584" s="26">
        <f>H583-I583</f>
      </c>
      <c r="I584" s="26">
        <f>MAX(0,ROUND(MIN(E584+F584-G584,H584),2))</f>
      </c>
      <c r="J584" s="26">
        <f>ROUND(E584+F584-G584-I584,2)</f>
      </c>
    </row>
    <row r="585" spans="1:10" x14ac:dyDescent="0.25">
      <c r="A585" s="20">
        <v>73</v>
      </c>
      <c r="B585" s="25">
        <f>DATE(YEAR(Debts!$B$5),MONTH(Debts!$B$5)+$A585-1,1)</f>
      </c>
      <c r="C585" s="20">
        <v>5</v>
      </c>
      <c r="D585" s="21">
        <f>INDEX('Payoff Plan'!$B$4:$B$11,$C585)</f>
      </c>
      <c r="E585" s="26">
        <f>J577</f>
      </c>
      <c r="F585" s="26">
        <f>ROUND(E585*INDEX('Payoff Plan'!$D$4:$D$11,$C585)/12,2)</f>
      </c>
      <c r="G585" s="26">
        <f>MIN(INDEX('Payoff Plan'!$E$4:$E$11,$C585),E585+F585)</f>
      </c>
      <c r="H585" s="26">
        <f>H584-I584</f>
      </c>
      <c r="I585" s="26">
        <f>MAX(0,ROUND(MIN(E585+F585-G585,H585),2))</f>
      </c>
      <c r="J585" s="26">
        <f>ROUND(E585+F585-G585-I585,2)</f>
      </c>
    </row>
    <row r="586" spans="1:10" x14ac:dyDescent="0.25">
      <c r="A586" s="20">
        <v>73</v>
      </c>
      <c r="B586" s="25">
        <f>DATE(YEAR(Debts!$B$5),MONTH(Debts!$B$5)+$A586-1,1)</f>
      </c>
      <c r="C586" s="20">
        <v>6</v>
      </c>
      <c r="D586" s="21">
        <f>INDEX('Payoff Plan'!$B$4:$B$11,$C586)</f>
      </c>
      <c r="E586" s="26">
        <f>J578</f>
      </c>
      <c r="F586" s="26">
        <f>ROUND(E586*INDEX('Payoff Plan'!$D$4:$D$11,$C586)/12,2)</f>
      </c>
      <c r="G586" s="26">
        <f>MIN(INDEX('Payoff Plan'!$E$4:$E$11,$C586),E586+F586)</f>
      </c>
      <c r="H586" s="26">
        <f>H585-I585</f>
      </c>
      <c r="I586" s="26">
        <f>MAX(0,ROUND(MIN(E586+F586-G586,H586),2))</f>
      </c>
      <c r="J586" s="26">
        <f>ROUND(E586+F586-G586-I586,2)</f>
      </c>
    </row>
    <row r="587" spans="1:10" x14ac:dyDescent="0.25">
      <c r="A587" s="20">
        <v>73</v>
      </c>
      <c r="B587" s="25">
        <f>DATE(YEAR(Debts!$B$5),MONTH(Debts!$B$5)+$A587-1,1)</f>
      </c>
      <c r="C587" s="20">
        <v>7</v>
      </c>
      <c r="D587" s="21">
        <f>INDEX('Payoff Plan'!$B$4:$B$11,$C587)</f>
      </c>
      <c r="E587" s="26">
        <f>J579</f>
      </c>
      <c r="F587" s="26">
        <f>ROUND(E587*INDEX('Payoff Plan'!$D$4:$D$11,$C587)/12,2)</f>
      </c>
      <c r="G587" s="26">
        <f>MIN(INDEX('Payoff Plan'!$E$4:$E$11,$C587),E587+F587)</f>
      </c>
      <c r="H587" s="26">
        <f>H586-I586</f>
      </c>
      <c r="I587" s="26">
        <f>MAX(0,ROUND(MIN(E587+F587-G587,H587),2))</f>
      </c>
      <c r="J587" s="26">
        <f>ROUND(E587+F587-G587-I587,2)</f>
      </c>
    </row>
    <row r="588" spans="1:10" x14ac:dyDescent="0.25">
      <c r="A588" s="20">
        <v>73</v>
      </c>
      <c r="B588" s="25">
        <f>DATE(YEAR(Debts!$B$5),MONTH(Debts!$B$5)+$A588-1,1)</f>
      </c>
      <c r="C588" s="20">
        <v>8</v>
      </c>
      <c r="D588" s="21">
        <f>INDEX('Payoff Plan'!$B$4:$B$11,$C588)</f>
      </c>
      <c r="E588" s="26">
        <f>J580</f>
      </c>
      <c r="F588" s="26">
        <f>ROUND(E588*INDEX('Payoff Plan'!$D$4:$D$11,$C588)/12,2)</f>
      </c>
      <c r="G588" s="26">
        <f>MIN(INDEX('Payoff Plan'!$E$4:$E$11,$C588),E588+F588)</f>
      </c>
      <c r="H588" s="26">
        <f>H587-I587</f>
      </c>
      <c r="I588" s="26">
        <f>MAX(0,ROUND(MIN(E588+F588-G588,H588),2))</f>
      </c>
      <c r="J588" s="26">
        <f>ROUND(E588+F588-G588-I588,2)</f>
      </c>
    </row>
    <row r="589" spans="1:10" x14ac:dyDescent="0.25">
      <c r="A589" s="20">
        <v>74</v>
      </c>
      <c r="B589" s="25">
        <f>DATE(YEAR(Debts!$B$5),MONTH(Debts!$B$5)+$A589-1,1)</f>
      </c>
      <c r="C589" s="20">
        <v>1</v>
      </c>
      <c r="D589" s="21">
        <f>INDEX('Payoff Plan'!$B$4:$B$11,$C589)</f>
      </c>
      <c r="E589" s="26">
        <f>J581</f>
      </c>
      <c r="F589" s="26">
        <f>ROUND(E589*INDEX('Payoff Plan'!$D$4:$D$11,$C589)/12,2)</f>
      </c>
      <c r="G589" s="26">
        <f>MIN(INDEX('Payoff Plan'!$E$4:$E$11,$C589),E589+F589)</f>
      </c>
      <c r="H589" s="26">
        <f>Debts!$B$6-SUM(G589:G596)</f>
      </c>
      <c r="I589" s="26">
        <f>MAX(0,ROUND(MIN(E589+F589-G589,H589),2))</f>
      </c>
      <c r="J589" s="26">
        <f>ROUND(E589+F589-G589-I589,2)</f>
      </c>
    </row>
    <row r="590" spans="1:10" x14ac:dyDescent="0.25">
      <c r="A590" s="20">
        <v>74</v>
      </c>
      <c r="B590" s="25">
        <f>DATE(YEAR(Debts!$B$5),MONTH(Debts!$B$5)+$A590-1,1)</f>
      </c>
      <c r="C590" s="20">
        <v>2</v>
      </c>
      <c r="D590" s="21">
        <f>INDEX('Payoff Plan'!$B$4:$B$11,$C590)</f>
      </c>
      <c r="E590" s="26">
        <f>J582</f>
      </c>
      <c r="F590" s="26">
        <f>ROUND(E590*INDEX('Payoff Plan'!$D$4:$D$11,$C590)/12,2)</f>
      </c>
      <c r="G590" s="26">
        <f>MIN(INDEX('Payoff Plan'!$E$4:$E$11,$C590),E590+F590)</f>
      </c>
      <c r="H590" s="26">
        <f>H589-I589</f>
      </c>
      <c r="I590" s="26">
        <f>MAX(0,ROUND(MIN(E590+F590-G590,H590),2))</f>
      </c>
      <c r="J590" s="26">
        <f>ROUND(E590+F590-G590-I590,2)</f>
      </c>
    </row>
    <row r="591" spans="1:10" x14ac:dyDescent="0.25">
      <c r="A591" s="20">
        <v>74</v>
      </c>
      <c r="B591" s="25">
        <f>DATE(YEAR(Debts!$B$5),MONTH(Debts!$B$5)+$A591-1,1)</f>
      </c>
      <c r="C591" s="20">
        <v>3</v>
      </c>
      <c r="D591" s="21">
        <f>INDEX('Payoff Plan'!$B$4:$B$11,$C591)</f>
      </c>
      <c r="E591" s="26">
        <f>J583</f>
      </c>
      <c r="F591" s="26">
        <f>ROUND(E591*INDEX('Payoff Plan'!$D$4:$D$11,$C591)/12,2)</f>
      </c>
      <c r="G591" s="26">
        <f>MIN(INDEX('Payoff Plan'!$E$4:$E$11,$C591),E591+F591)</f>
      </c>
      <c r="H591" s="26">
        <f>H590-I590</f>
      </c>
      <c r="I591" s="26">
        <f>MAX(0,ROUND(MIN(E591+F591-G591,H591),2))</f>
      </c>
      <c r="J591" s="26">
        <f>ROUND(E591+F591-G591-I591,2)</f>
      </c>
    </row>
    <row r="592" spans="1:10" x14ac:dyDescent="0.25">
      <c r="A592" s="20">
        <v>74</v>
      </c>
      <c r="B592" s="25">
        <f>DATE(YEAR(Debts!$B$5),MONTH(Debts!$B$5)+$A592-1,1)</f>
      </c>
      <c r="C592" s="20">
        <v>4</v>
      </c>
      <c r="D592" s="21">
        <f>INDEX('Payoff Plan'!$B$4:$B$11,$C592)</f>
      </c>
      <c r="E592" s="26">
        <f>J584</f>
      </c>
      <c r="F592" s="26">
        <f>ROUND(E592*INDEX('Payoff Plan'!$D$4:$D$11,$C592)/12,2)</f>
      </c>
      <c r="G592" s="26">
        <f>MIN(INDEX('Payoff Plan'!$E$4:$E$11,$C592),E592+F592)</f>
      </c>
      <c r="H592" s="26">
        <f>H591-I591</f>
      </c>
      <c r="I592" s="26">
        <f>MAX(0,ROUND(MIN(E592+F592-G592,H592),2))</f>
      </c>
      <c r="J592" s="26">
        <f>ROUND(E592+F592-G592-I592,2)</f>
      </c>
    </row>
    <row r="593" spans="1:10" x14ac:dyDescent="0.25">
      <c r="A593" s="20">
        <v>74</v>
      </c>
      <c r="B593" s="25">
        <f>DATE(YEAR(Debts!$B$5),MONTH(Debts!$B$5)+$A593-1,1)</f>
      </c>
      <c r="C593" s="20">
        <v>5</v>
      </c>
      <c r="D593" s="21">
        <f>INDEX('Payoff Plan'!$B$4:$B$11,$C593)</f>
      </c>
      <c r="E593" s="26">
        <f>J585</f>
      </c>
      <c r="F593" s="26">
        <f>ROUND(E593*INDEX('Payoff Plan'!$D$4:$D$11,$C593)/12,2)</f>
      </c>
      <c r="G593" s="26">
        <f>MIN(INDEX('Payoff Plan'!$E$4:$E$11,$C593),E593+F593)</f>
      </c>
      <c r="H593" s="26">
        <f>H592-I592</f>
      </c>
      <c r="I593" s="26">
        <f>MAX(0,ROUND(MIN(E593+F593-G593,H593),2))</f>
      </c>
      <c r="J593" s="26">
        <f>ROUND(E593+F593-G593-I593,2)</f>
      </c>
    </row>
    <row r="594" spans="1:10" x14ac:dyDescent="0.25">
      <c r="A594" s="20">
        <v>74</v>
      </c>
      <c r="B594" s="25">
        <f>DATE(YEAR(Debts!$B$5),MONTH(Debts!$B$5)+$A594-1,1)</f>
      </c>
      <c r="C594" s="20">
        <v>6</v>
      </c>
      <c r="D594" s="21">
        <f>INDEX('Payoff Plan'!$B$4:$B$11,$C594)</f>
      </c>
      <c r="E594" s="26">
        <f>J586</f>
      </c>
      <c r="F594" s="26">
        <f>ROUND(E594*INDEX('Payoff Plan'!$D$4:$D$11,$C594)/12,2)</f>
      </c>
      <c r="G594" s="26">
        <f>MIN(INDEX('Payoff Plan'!$E$4:$E$11,$C594),E594+F594)</f>
      </c>
      <c r="H594" s="26">
        <f>H593-I593</f>
      </c>
      <c r="I594" s="26">
        <f>MAX(0,ROUND(MIN(E594+F594-G594,H594),2))</f>
      </c>
      <c r="J594" s="26">
        <f>ROUND(E594+F594-G594-I594,2)</f>
      </c>
    </row>
    <row r="595" spans="1:10" x14ac:dyDescent="0.25">
      <c r="A595" s="20">
        <v>74</v>
      </c>
      <c r="B595" s="25">
        <f>DATE(YEAR(Debts!$B$5),MONTH(Debts!$B$5)+$A595-1,1)</f>
      </c>
      <c r="C595" s="20">
        <v>7</v>
      </c>
      <c r="D595" s="21">
        <f>INDEX('Payoff Plan'!$B$4:$B$11,$C595)</f>
      </c>
      <c r="E595" s="26">
        <f>J587</f>
      </c>
      <c r="F595" s="26">
        <f>ROUND(E595*INDEX('Payoff Plan'!$D$4:$D$11,$C595)/12,2)</f>
      </c>
      <c r="G595" s="26">
        <f>MIN(INDEX('Payoff Plan'!$E$4:$E$11,$C595),E595+F595)</f>
      </c>
      <c r="H595" s="26">
        <f>H594-I594</f>
      </c>
      <c r="I595" s="26">
        <f>MAX(0,ROUND(MIN(E595+F595-G595,H595),2))</f>
      </c>
      <c r="J595" s="26">
        <f>ROUND(E595+F595-G595-I595,2)</f>
      </c>
    </row>
    <row r="596" spans="1:10" x14ac:dyDescent="0.25">
      <c r="A596" s="20">
        <v>74</v>
      </c>
      <c r="B596" s="25">
        <f>DATE(YEAR(Debts!$B$5),MONTH(Debts!$B$5)+$A596-1,1)</f>
      </c>
      <c r="C596" s="20">
        <v>8</v>
      </c>
      <c r="D596" s="21">
        <f>INDEX('Payoff Plan'!$B$4:$B$11,$C596)</f>
      </c>
      <c r="E596" s="26">
        <f>J588</f>
      </c>
      <c r="F596" s="26">
        <f>ROUND(E596*INDEX('Payoff Plan'!$D$4:$D$11,$C596)/12,2)</f>
      </c>
      <c r="G596" s="26">
        <f>MIN(INDEX('Payoff Plan'!$E$4:$E$11,$C596),E596+F596)</f>
      </c>
      <c r="H596" s="26">
        <f>H595-I595</f>
      </c>
      <c r="I596" s="26">
        <f>MAX(0,ROUND(MIN(E596+F596-G596,H596),2))</f>
      </c>
      <c r="J596" s="26">
        <f>ROUND(E596+F596-G596-I596,2)</f>
      </c>
    </row>
    <row r="597" spans="1:10" x14ac:dyDescent="0.25">
      <c r="A597" s="20">
        <v>75</v>
      </c>
      <c r="B597" s="25">
        <f>DATE(YEAR(Debts!$B$5),MONTH(Debts!$B$5)+$A597-1,1)</f>
      </c>
      <c r="C597" s="20">
        <v>1</v>
      </c>
      <c r="D597" s="21">
        <f>INDEX('Payoff Plan'!$B$4:$B$11,$C597)</f>
      </c>
      <c r="E597" s="26">
        <f>J589</f>
      </c>
      <c r="F597" s="26">
        <f>ROUND(E597*INDEX('Payoff Plan'!$D$4:$D$11,$C597)/12,2)</f>
      </c>
      <c r="G597" s="26">
        <f>MIN(INDEX('Payoff Plan'!$E$4:$E$11,$C597),E597+F597)</f>
      </c>
      <c r="H597" s="26">
        <f>Debts!$B$6-SUM(G597:G604)</f>
      </c>
      <c r="I597" s="26">
        <f>MAX(0,ROUND(MIN(E597+F597-G597,H597),2))</f>
      </c>
      <c r="J597" s="26">
        <f>ROUND(E597+F597-G597-I597,2)</f>
      </c>
    </row>
    <row r="598" spans="1:10" x14ac:dyDescent="0.25">
      <c r="A598" s="20">
        <v>75</v>
      </c>
      <c r="B598" s="25">
        <f>DATE(YEAR(Debts!$B$5),MONTH(Debts!$B$5)+$A598-1,1)</f>
      </c>
      <c r="C598" s="20">
        <v>2</v>
      </c>
      <c r="D598" s="21">
        <f>INDEX('Payoff Plan'!$B$4:$B$11,$C598)</f>
      </c>
      <c r="E598" s="26">
        <f>J590</f>
      </c>
      <c r="F598" s="26">
        <f>ROUND(E598*INDEX('Payoff Plan'!$D$4:$D$11,$C598)/12,2)</f>
      </c>
      <c r="G598" s="26">
        <f>MIN(INDEX('Payoff Plan'!$E$4:$E$11,$C598),E598+F598)</f>
      </c>
      <c r="H598" s="26">
        <f>H597-I597</f>
      </c>
      <c r="I598" s="26">
        <f>MAX(0,ROUND(MIN(E598+F598-G598,H598),2))</f>
      </c>
      <c r="J598" s="26">
        <f>ROUND(E598+F598-G598-I598,2)</f>
      </c>
    </row>
    <row r="599" spans="1:10" x14ac:dyDescent="0.25">
      <c r="A599" s="20">
        <v>75</v>
      </c>
      <c r="B599" s="25">
        <f>DATE(YEAR(Debts!$B$5),MONTH(Debts!$B$5)+$A599-1,1)</f>
      </c>
      <c r="C599" s="20">
        <v>3</v>
      </c>
      <c r="D599" s="21">
        <f>INDEX('Payoff Plan'!$B$4:$B$11,$C599)</f>
      </c>
      <c r="E599" s="26">
        <f>J591</f>
      </c>
      <c r="F599" s="26">
        <f>ROUND(E599*INDEX('Payoff Plan'!$D$4:$D$11,$C599)/12,2)</f>
      </c>
      <c r="G599" s="26">
        <f>MIN(INDEX('Payoff Plan'!$E$4:$E$11,$C599),E599+F599)</f>
      </c>
      <c r="H599" s="26">
        <f>H598-I598</f>
      </c>
      <c r="I599" s="26">
        <f>MAX(0,ROUND(MIN(E599+F599-G599,H599),2))</f>
      </c>
      <c r="J599" s="26">
        <f>ROUND(E599+F599-G599-I599,2)</f>
      </c>
    </row>
    <row r="600" spans="1:10" x14ac:dyDescent="0.25">
      <c r="A600" s="20">
        <v>75</v>
      </c>
      <c r="B600" s="25">
        <f>DATE(YEAR(Debts!$B$5),MONTH(Debts!$B$5)+$A600-1,1)</f>
      </c>
      <c r="C600" s="20">
        <v>4</v>
      </c>
      <c r="D600" s="21">
        <f>INDEX('Payoff Plan'!$B$4:$B$11,$C600)</f>
      </c>
      <c r="E600" s="26">
        <f>J592</f>
      </c>
      <c r="F600" s="26">
        <f>ROUND(E600*INDEX('Payoff Plan'!$D$4:$D$11,$C600)/12,2)</f>
      </c>
      <c r="G600" s="26">
        <f>MIN(INDEX('Payoff Plan'!$E$4:$E$11,$C600),E600+F600)</f>
      </c>
      <c r="H600" s="26">
        <f>H599-I599</f>
      </c>
      <c r="I600" s="26">
        <f>MAX(0,ROUND(MIN(E600+F600-G600,H600),2))</f>
      </c>
      <c r="J600" s="26">
        <f>ROUND(E600+F600-G600-I600,2)</f>
      </c>
    </row>
    <row r="601" spans="1:10" x14ac:dyDescent="0.25">
      <c r="A601" s="20">
        <v>75</v>
      </c>
      <c r="B601" s="25">
        <f>DATE(YEAR(Debts!$B$5),MONTH(Debts!$B$5)+$A601-1,1)</f>
      </c>
      <c r="C601" s="20">
        <v>5</v>
      </c>
      <c r="D601" s="21">
        <f>INDEX('Payoff Plan'!$B$4:$B$11,$C601)</f>
      </c>
      <c r="E601" s="26">
        <f>J593</f>
      </c>
      <c r="F601" s="26">
        <f>ROUND(E601*INDEX('Payoff Plan'!$D$4:$D$11,$C601)/12,2)</f>
      </c>
      <c r="G601" s="26">
        <f>MIN(INDEX('Payoff Plan'!$E$4:$E$11,$C601),E601+F601)</f>
      </c>
      <c r="H601" s="26">
        <f>H600-I600</f>
      </c>
      <c r="I601" s="26">
        <f>MAX(0,ROUND(MIN(E601+F601-G601,H601),2))</f>
      </c>
      <c r="J601" s="26">
        <f>ROUND(E601+F601-G601-I601,2)</f>
      </c>
    </row>
    <row r="602" spans="1:10" x14ac:dyDescent="0.25">
      <c r="A602" s="20">
        <v>75</v>
      </c>
      <c r="B602" s="25">
        <f>DATE(YEAR(Debts!$B$5),MONTH(Debts!$B$5)+$A602-1,1)</f>
      </c>
      <c r="C602" s="20">
        <v>6</v>
      </c>
      <c r="D602" s="21">
        <f>INDEX('Payoff Plan'!$B$4:$B$11,$C602)</f>
      </c>
      <c r="E602" s="26">
        <f>J594</f>
      </c>
      <c r="F602" s="26">
        <f>ROUND(E602*INDEX('Payoff Plan'!$D$4:$D$11,$C602)/12,2)</f>
      </c>
      <c r="G602" s="26">
        <f>MIN(INDEX('Payoff Plan'!$E$4:$E$11,$C602),E602+F602)</f>
      </c>
      <c r="H602" s="26">
        <f>H601-I601</f>
      </c>
      <c r="I602" s="26">
        <f>MAX(0,ROUND(MIN(E602+F602-G602,H602),2))</f>
      </c>
      <c r="J602" s="26">
        <f>ROUND(E602+F602-G602-I602,2)</f>
      </c>
    </row>
    <row r="603" spans="1:10" x14ac:dyDescent="0.25">
      <c r="A603" s="20">
        <v>75</v>
      </c>
      <c r="B603" s="25">
        <f>DATE(YEAR(Debts!$B$5),MONTH(Debts!$B$5)+$A603-1,1)</f>
      </c>
      <c r="C603" s="20">
        <v>7</v>
      </c>
      <c r="D603" s="21">
        <f>INDEX('Payoff Plan'!$B$4:$B$11,$C603)</f>
      </c>
      <c r="E603" s="26">
        <f>J595</f>
      </c>
      <c r="F603" s="26">
        <f>ROUND(E603*INDEX('Payoff Plan'!$D$4:$D$11,$C603)/12,2)</f>
      </c>
      <c r="G603" s="26">
        <f>MIN(INDEX('Payoff Plan'!$E$4:$E$11,$C603),E603+F603)</f>
      </c>
      <c r="H603" s="26">
        <f>H602-I602</f>
      </c>
      <c r="I603" s="26">
        <f>MAX(0,ROUND(MIN(E603+F603-G603,H603),2))</f>
      </c>
      <c r="J603" s="26">
        <f>ROUND(E603+F603-G603-I603,2)</f>
      </c>
    </row>
    <row r="604" spans="1:10" x14ac:dyDescent="0.25">
      <c r="A604" s="20">
        <v>75</v>
      </c>
      <c r="B604" s="25">
        <f>DATE(YEAR(Debts!$B$5),MONTH(Debts!$B$5)+$A604-1,1)</f>
      </c>
      <c r="C604" s="20">
        <v>8</v>
      </c>
      <c r="D604" s="21">
        <f>INDEX('Payoff Plan'!$B$4:$B$11,$C604)</f>
      </c>
      <c r="E604" s="26">
        <f>J596</f>
      </c>
      <c r="F604" s="26">
        <f>ROUND(E604*INDEX('Payoff Plan'!$D$4:$D$11,$C604)/12,2)</f>
      </c>
      <c r="G604" s="26">
        <f>MIN(INDEX('Payoff Plan'!$E$4:$E$11,$C604),E604+F604)</f>
      </c>
      <c r="H604" s="26">
        <f>H603-I603</f>
      </c>
      <c r="I604" s="26">
        <f>MAX(0,ROUND(MIN(E604+F604-G604,H604),2))</f>
      </c>
      <c r="J604" s="26">
        <f>ROUND(E604+F604-G604-I604,2)</f>
      </c>
    </row>
    <row r="605" spans="1:10" x14ac:dyDescent="0.25">
      <c r="A605" s="20">
        <v>76</v>
      </c>
      <c r="B605" s="25">
        <f>DATE(YEAR(Debts!$B$5),MONTH(Debts!$B$5)+$A605-1,1)</f>
      </c>
      <c r="C605" s="20">
        <v>1</v>
      </c>
      <c r="D605" s="21">
        <f>INDEX('Payoff Plan'!$B$4:$B$11,$C605)</f>
      </c>
      <c r="E605" s="26">
        <f>J597</f>
      </c>
      <c r="F605" s="26">
        <f>ROUND(E605*INDEX('Payoff Plan'!$D$4:$D$11,$C605)/12,2)</f>
      </c>
      <c r="G605" s="26">
        <f>MIN(INDEX('Payoff Plan'!$E$4:$E$11,$C605),E605+F605)</f>
      </c>
      <c r="H605" s="26">
        <f>Debts!$B$6-SUM(G605:G612)</f>
      </c>
      <c r="I605" s="26">
        <f>MAX(0,ROUND(MIN(E605+F605-G605,H605),2))</f>
      </c>
      <c r="J605" s="26">
        <f>ROUND(E605+F605-G605-I605,2)</f>
      </c>
    </row>
    <row r="606" spans="1:10" x14ac:dyDescent="0.25">
      <c r="A606" s="20">
        <v>76</v>
      </c>
      <c r="B606" s="25">
        <f>DATE(YEAR(Debts!$B$5),MONTH(Debts!$B$5)+$A606-1,1)</f>
      </c>
      <c r="C606" s="20">
        <v>2</v>
      </c>
      <c r="D606" s="21">
        <f>INDEX('Payoff Plan'!$B$4:$B$11,$C606)</f>
      </c>
      <c r="E606" s="26">
        <f>J598</f>
      </c>
      <c r="F606" s="26">
        <f>ROUND(E606*INDEX('Payoff Plan'!$D$4:$D$11,$C606)/12,2)</f>
      </c>
      <c r="G606" s="26">
        <f>MIN(INDEX('Payoff Plan'!$E$4:$E$11,$C606),E606+F606)</f>
      </c>
      <c r="H606" s="26">
        <f>H605-I605</f>
      </c>
      <c r="I606" s="26">
        <f>MAX(0,ROUND(MIN(E606+F606-G606,H606),2))</f>
      </c>
      <c r="J606" s="26">
        <f>ROUND(E606+F606-G606-I606,2)</f>
      </c>
    </row>
    <row r="607" spans="1:10" x14ac:dyDescent="0.25">
      <c r="A607" s="20">
        <v>76</v>
      </c>
      <c r="B607" s="25">
        <f>DATE(YEAR(Debts!$B$5),MONTH(Debts!$B$5)+$A607-1,1)</f>
      </c>
      <c r="C607" s="20">
        <v>3</v>
      </c>
      <c r="D607" s="21">
        <f>INDEX('Payoff Plan'!$B$4:$B$11,$C607)</f>
      </c>
      <c r="E607" s="26">
        <f>J599</f>
      </c>
      <c r="F607" s="26">
        <f>ROUND(E607*INDEX('Payoff Plan'!$D$4:$D$11,$C607)/12,2)</f>
      </c>
      <c r="G607" s="26">
        <f>MIN(INDEX('Payoff Plan'!$E$4:$E$11,$C607),E607+F607)</f>
      </c>
      <c r="H607" s="26">
        <f>H606-I606</f>
      </c>
      <c r="I607" s="26">
        <f>MAX(0,ROUND(MIN(E607+F607-G607,H607),2))</f>
      </c>
      <c r="J607" s="26">
        <f>ROUND(E607+F607-G607-I607,2)</f>
      </c>
    </row>
    <row r="608" spans="1:10" x14ac:dyDescent="0.25">
      <c r="A608" s="20">
        <v>76</v>
      </c>
      <c r="B608" s="25">
        <f>DATE(YEAR(Debts!$B$5),MONTH(Debts!$B$5)+$A608-1,1)</f>
      </c>
      <c r="C608" s="20">
        <v>4</v>
      </c>
      <c r="D608" s="21">
        <f>INDEX('Payoff Plan'!$B$4:$B$11,$C608)</f>
      </c>
      <c r="E608" s="26">
        <f>J600</f>
      </c>
      <c r="F608" s="26">
        <f>ROUND(E608*INDEX('Payoff Plan'!$D$4:$D$11,$C608)/12,2)</f>
      </c>
      <c r="G608" s="26">
        <f>MIN(INDEX('Payoff Plan'!$E$4:$E$11,$C608),E608+F608)</f>
      </c>
      <c r="H608" s="26">
        <f>H607-I607</f>
      </c>
      <c r="I608" s="26">
        <f>MAX(0,ROUND(MIN(E608+F608-G608,H608),2))</f>
      </c>
      <c r="J608" s="26">
        <f>ROUND(E608+F608-G608-I608,2)</f>
      </c>
    </row>
    <row r="609" spans="1:10" x14ac:dyDescent="0.25">
      <c r="A609" s="20">
        <v>76</v>
      </c>
      <c r="B609" s="25">
        <f>DATE(YEAR(Debts!$B$5),MONTH(Debts!$B$5)+$A609-1,1)</f>
      </c>
      <c r="C609" s="20">
        <v>5</v>
      </c>
      <c r="D609" s="21">
        <f>INDEX('Payoff Plan'!$B$4:$B$11,$C609)</f>
      </c>
      <c r="E609" s="26">
        <f>J601</f>
      </c>
      <c r="F609" s="26">
        <f>ROUND(E609*INDEX('Payoff Plan'!$D$4:$D$11,$C609)/12,2)</f>
      </c>
      <c r="G609" s="26">
        <f>MIN(INDEX('Payoff Plan'!$E$4:$E$11,$C609),E609+F609)</f>
      </c>
      <c r="H609" s="26">
        <f>H608-I608</f>
      </c>
      <c r="I609" s="26">
        <f>MAX(0,ROUND(MIN(E609+F609-G609,H609),2))</f>
      </c>
      <c r="J609" s="26">
        <f>ROUND(E609+F609-G609-I609,2)</f>
      </c>
    </row>
    <row r="610" spans="1:10" x14ac:dyDescent="0.25">
      <c r="A610" s="20">
        <v>76</v>
      </c>
      <c r="B610" s="25">
        <f>DATE(YEAR(Debts!$B$5),MONTH(Debts!$B$5)+$A610-1,1)</f>
      </c>
      <c r="C610" s="20">
        <v>6</v>
      </c>
      <c r="D610" s="21">
        <f>INDEX('Payoff Plan'!$B$4:$B$11,$C610)</f>
      </c>
      <c r="E610" s="26">
        <f>J602</f>
      </c>
      <c r="F610" s="26">
        <f>ROUND(E610*INDEX('Payoff Plan'!$D$4:$D$11,$C610)/12,2)</f>
      </c>
      <c r="G610" s="26">
        <f>MIN(INDEX('Payoff Plan'!$E$4:$E$11,$C610),E610+F610)</f>
      </c>
      <c r="H610" s="26">
        <f>H609-I609</f>
      </c>
      <c r="I610" s="26">
        <f>MAX(0,ROUND(MIN(E610+F610-G610,H610),2))</f>
      </c>
      <c r="J610" s="26">
        <f>ROUND(E610+F610-G610-I610,2)</f>
      </c>
    </row>
    <row r="611" spans="1:10" x14ac:dyDescent="0.25">
      <c r="A611" s="20">
        <v>76</v>
      </c>
      <c r="B611" s="25">
        <f>DATE(YEAR(Debts!$B$5),MONTH(Debts!$B$5)+$A611-1,1)</f>
      </c>
      <c r="C611" s="20">
        <v>7</v>
      </c>
      <c r="D611" s="21">
        <f>INDEX('Payoff Plan'!$B$4:$B$11,$C611)</f>
      </c>
      <c r="E611" s="26">
        <f>J603</f>
      </c>
      <c r="F611" s="26">
        <f>ROUND(E611*INDEX('Payoff Plan'!$D$4:$D$11,$C611)/12,2)</f>
      </c>
      <c r="G611" s="26">
        <f>MIN(INDEX('Payoff Plan'!$E$4:$E$11,$C611),E611+F611)</f>
      </c>
      <c r="H611" s="26">
        <f>H610-I610</f>
      </c>
      <c r="I611" s="26">
        <f>MAX(0,ROUND(MIN(E611+F611-G611,H611),2))</f>
      </c>
      <c r="J611" s="26">
        <f>ROUND(E611+F611-G611-I611,2)</f>
      </c>
    </row>
    <row r="612" spans="1:10" x14ac:dyDescent="0.25">
      <c r="A612" s="20">
        <v>76</v>
      </c>
      <c r="B612" s="25">
        <f>DATE(YEAR(Debts!$B$5),MONTH(Debts!$B$5)+$A612-1,1)</f>
      </c>
      <c r="C612" s="20">
        <v>8</v>
      </c>
      <c r="D612" s="21">
        <f>INDEX('Payoff Plan'!$B$4:$B$11,$C612)</f>
      </c>
      <c r="E612" s="26">
        <f>J604</f>
      </c>
      <c r="F612" s="26">
        <f>ROUND(E612*INDEX('Payoff Plan'!$D$4:$D$11,$C612)/12,2)</f>
      </c>
      <c r="G612" s="26">
        <f>MIN(INDEX('Payoff Plan'!$E$4:$E$11,$C612),E612+F612)</f>
      </c>
      <c r="H612" s="26">
        <f>H611-I611</f>
      </c>
      <c r="I612" s="26">
        <f>MAX(0,ROUND(MIN(E612+F612-G612,H612),2))</f>
      </c>
      <c r="J612" s="26">
        <f>ROUND(E612+F612-G612-I612,2)</f>
      </c>
    </row>
    <row r="613" spans="1:10" x14ac:dyDescent="0.25">
      <c r="A613" s="20">
        <v>77</v>
      </c>
      <c r="B613" s="25">
        <f>DATE(YEAR(Debts!$B$5),MONTH(Debts!$B$5)+$A613-1,1)</f>
      </c>
      <c r="C613" s="20">
        <v>1</v>
      </c>
      <c r="D613" s="21">
        <f>INDEX('Payoff Plan'!$B$4:$B$11,$C613)</f>
      </c>
      <c r="E613" s="26">
        <f>J605</f>
      </c>
      <c r="F613" s="26">
        <f>ROUND(E613*INDEX('Payoff Plan'!$D$4:$D$11,$C613)/12,2)</f>
      </c>
      <c r="G613" s="26">
        <f>MIN(INDEX('Payoff Plan'!$E$4:$E$11,$C613),E613+F613)</f>
      </c>
      <c r="H613" s="26">
        <f>Debts!$B$6-SUM(G613:G620)</f>
      </c>
      <c r="I613" s="26">
        <f>MAX(0,ROUND(MIN(E613+F613-G613,H613),2))</f>
      </c>
      <c r="J613" s="26">
        <f>ROUND(E613+F613-G613-I613,2)</f>
      </c>
    </row>
    <row r="614" spans="1:10" x14ac:dyDescent="0.25">
      <c r="A614" s="20">
        <v>77</v>
      </c>
      <c r="B614" s="25">
        <f>DATE(YEAR(Debts!$B$5),MONTH(Debts!$B$5)+$A614-1,1)</f>
      </c>
      <c r="C614" s="20">
        <v>2</v>
      </c>
      <c r="D614" s="21">
        <f>INDEX('Payoff Plan'!$B$4:$B$11,$C614)</f>
      </c>
      <c r="E614" s="26">
        <f>J606</f>
      </c>
      <c r="F614" s="26">
        <f>ROUND(E614*INDEX('Payoff Plan'!$D$4:$D$11,$C614)/12,2)</f>
      </c>
      <c r="G614" s="26">
        <f>MIN(INDEX('Payoff Plan'!$E$4:$E$11,$C614),E614+F614)</f>
      </c>
      <c r="H614" s="26">
        <f>H613-I613</f>
      </c>
      <c r="I614" s="26">
        <f>MAX(0,ROUND(MIN(E614+F614-G614,H614),2))</f>
      </c>
      <c r="J614" s="26">
        <f>ROUND(E614+F614-G614-I614,2)</f>
      </c>
    </row>
    <row r="615" spans="1:10" x14ac:dyDescent="0.25">
      <c r="A615" s="20">
        <v>77</v>
      </c>
      <c r="B615" s="25">
        <f>DATE(YEAR(Debts!$B$5),MONTH(Debts!$B$5)+$A615-1,1)</f>
      </c>
      <c r="C615" s="20">
        <v>3</v>
      </c>
      <c r="D615" s="21">
        <f>INDEX('Payoff Plan'!$B$4:$B$11,$C615)</f>
      </c>
      <c r="E615" s="26">
        <f>J607</f>
      </c>
      <c r="F615" s="26">
        <f>ROUND(E615*INDEX('Payoff Plan'!$D$4:$D$11,$C615)/12,2)</f>
      </c>
      <c r="G615" s="26">
        <f>MIN(INDEX('Payoff Plan'!$E$4:$E$11,$C615),E615+F615)</f>
      </c>
      <c r="H615" s="26">
        <f>H614-I614</f>
      </c>
      <c r="I615" s="26">
        <f>MAX(0,ROUND(MIN(E615+F615-G615,H615),2))</f>
      </c>
      <c r="J615" s="26">
        <f>ROUND(E615+F615-G615-I615,2)</f>
      </c>
    </row>
    <row r="616" spans="1:10" x14ac:dyDescent="0.25">
      <c r="A616" s="20">
        <v>77</v>
      </c>
      <c r="B616" s="25">
        <f>DATE(YEAR(Debts!$B$5),MONTH(Debts!$B$5)+$A616-1,1)</f>
      </c>
      <c r="C616" s="20">
        <v>4</v>
      </c>
      <c r="D616" s="21">
        <f>INDEX('Payoff Plan'!$B$4:$B$11,$C616)</f>
      </c>
      <c r="E616" s="26">
        <f>J608</f>
      </c>
      <c r="F616" s="26">
        <f>ROUND(E616*INDEX('Payoff Plan'!$D$4:$D$11,$C616)/12,2)</f>
      </c>
      <c r="G616" s="26">
        <f>MIN(INDEX('Payoff Plan'!$E$4:$E$11,$C616),E616+F616)</f>
      </c>
      <c r="H616" s="26">
        <f>H615-I615</f>
      </c>
      <c r="I616" s="26">
        <f>MAX(0,ROUND(MIN(E616+F616-G616,H616),2))</f>
      </c>
      <c r="J616" s="26">
        <f>ROUND(E616+F616-G616-I616,2)</f>
      </c>
    </row>
    <row r="617" spans="1:10" x14ac:dyDescent="0.25">
      <c r="A617" s="20">
        <v>77</v>
      </c>
      <c r="B617" s="25">
        <f>DATE(YEAR(Debts!$B$5),MONTH(Debts!$B$5)+$A617-1,1)</f>
      </c>
      <c r="C617" s="20">
        <v>5</v>
      </c>
      <c r="D617" s="21">
        <f>INDEX('Payoff Plan'!$B$4:$B$11,$C617)</f>
      </c>
      <c r="E617" s="26">
        <f>J609</f>
      </c>
      <c r="F617" s="26">
        <f>ROUND(E617*INDEX('Payoff Plan'!$D$4:$D$11,$C617)/12,2)</f>
      </c>
      <c r="G617" s="26">
        <f>MIN(INDEX('Payoff Plan'!$E$4:$E$11,$C617),E617+F617)</f>
      </c>
      <c r="H617" s="26">
        <f>H616-I616</f>
      </c>
      <c r="I617" s="26">
        <f>MAX(0,ROUND(MIN(E617+F617-G617,H617),2))</f>
      </c>
      <c r="J617" s="26">
        <f>ROUND(E617+F617-G617-I617,2)</f>
      </c>
    </row>
    <row r="618" spans="1:10" x14ac:dyDescent="0.25">
      <c r="A618" s="20">
        <v>77</v>
      </c>
      <c r="B618" s="25">
        <f>DATE(YEAR(Debts!$B$5),MONTH(Debts!$B$5)+$A618-1,1)</f>
      </c>
      <c r="C618" s="20">
        <v>6</v>
      </c>
      <c r="D618" s="21">
        <f>INDEX('Payoff Plan'!$B$4:$B$11,$C618)</f>
      </c>
      <c r="E618" s="26">
        <f>J610</f>
      </c>
      <c r="F618" s="26">
        <f>ROUND(E618*INDEX('Payoff Plan'!$D$4:$D$11,$C618)/12,2)</f>
      </c>
      <c r="G618" s="26">
        <f>MIN(INDEX('Payoff Plan'!$E$4:$E$11,$C618),E618+F618)</f>
      </c>
      <c r="H618" s="26">
        <f>H617-I617</f>
      </c>
      <c r="I618" s="26">
        <f>MAX(0,ROUND(MIN(E618+F618-G618,H618),2))</f>
      </c>
      <c r="J618" s="26">
        <f>ROUND(E618+F618-G618-I618,2)</f>
      </c>
    </row>
    <row r="619" spans="1:10" x14ac:dyDescent="0.25">
      <c r="A619" s="20">
        <v>77</v>
      </c>
      <c r="B619" s="25">
        <f>DATE(YEAR(Debts!$B$5),MONTH(Debts!$B$5)+$A619-1,1)</f>
      </c>
      <c r="C619" s="20">
        <v>7</v>
      </c>
      <c r="D619" s="21">
        <f>INDEX('Payoff Plan'!$B$4:$B$11,$C619)</f>
      </c>
      <c r="E619" s="26">
        <f>J611</f>
      </c>
      <c r="F619" s="26">
        <f>ROUND(E619*INDEX('Payoff Plan'!$D$4:$D$11,$C619)/12,2)</f>
      </c>
      <c r="G619" s="26">
        <f>MIN(INDEX('Payoff Plan'!$E$4:$E$11,$C619),E619+F619)</f>
      </c>
      <c r="H619" s="26">
        <f>H618-I618</f>
      </c>
      <c r="I619" s="26">
        <f>MAX(0,ROUND(MIN(E619+F619-G619,H619),2))</f>
      </c>
      <c r="J619" s="26">
        <f>ROUND(E619+F619-G619-I619,2)</f>
      </c>
    </row>
    <row r="620" spans="1:10" x14ac:dyDescent="0.25">
      <c r="A620" s="20">
        <v>77</v>
      </c>
      <c r="B620" s="25">
        <f>DATE(YEAR(Debts!$B$5),MONTH(Debts!$B$5)+$A620-1,1)</f>
      </c>
      <c r="C620" s="20">
        <v>8</v>
      </c>
      <c r="D620" s="21">
        <f>INDEX('Payoff Plan'!$B$4:$B$11,$C620)</f>
      </c>
      <c r="E620" s="26">
        <f>J612</f>
      </c>
      <c r="F620" s="26">
        <f>ROUND(E620*INDEX('Payoff Plan'!$D$4:$D$11,$C620)/12,2)</f>
      </c>
      <c r="G620" s="26">
        <f>MIN(INDEX('Payoff Plan'!$E$4:$E$11,$C620),E620+F620)</f>
      </c>
      <c r="H620" s="26">
        <f>H619-I619</f>
      </c>
      <c r="I620" s="26">
        <f>MAX(0,ROUND(MIN(E620+F620-G620,H620),2))</f>
      </c>
      <c r="J620" s="26">
        <f>ROUND(E620+F620-G620-I620,2)</f>
      </c>
    </row>
    <row r="621" spans="1:10" x14ac:dyDescent="0.25">
      <c r="A621" s="20">
        <v>78</v>
      </c>
      <c r="B621" s="25">
        <f>DATE(YEAR(Debts!$B$5),MONTH(Debts!$B$5)+$A621-1,1)</f>
      </c>
      <c r="C621" s="20">
        <v>1</v>
      </c>
      <c r="D621" s="21">
        <f>INDEX('Payoff Plan'!$B$4:$B$11,$C621)</f>
      </c>
      <c r="E621" s="26">
        <f>J613</f>
      </c>
      <c r="F621" s="26">
        <f>ROUND(E621*INDEX('Payoff Plan'!$D$4:$D$11,$C621)/12,2)</f>
      </c>
      <c r="G621" s="26">
        <f>MIN(INDEX('Payoff Plan'!$E$4:$E$11,$C621),E621+F621)</f>
      </c>
      <c r="H621" s="26">
        <f>Debts!$B$6-SUM(G621:G628)</f>
      </c>
      <c r="I621" s="26">
        <f>MAX(0,ROUND(MIN(E621+F621-G621,H621),2))</f>
      </c>
      <c r="J621" s="26">
        <f>ROUND(E621+F621-G621-I621,2)</f>
      </c>
    </row>
    <row r="622" spans="1:10" x14ac:dyDescent="0.25">
      <c r="A622" s="20">
        <v>78</v>
      </c>
      <c r="B622" s="25">
        <f>DATE(YEAR(Debts!$B$5),MONTH(Debts!$B$5)+$A622-1,1)</f>
      </c>
      <c r="C622" s="20">
        <v>2</v>
      </c>
      <c r="D622" s="21">
        <f>INDEX('Payoff Plan'!$B$4:$B$11,$C622)</f>
      </c>
      <c r="E622" s="26">
        <f>J614</f>
      </c>
      <c r="F622" s="26">
        <f>ROUND(E622*INDEX('Payoff Plan'!$D$4:$D$11,$C622)/12,2)</f>
      </c>
      <c r="G622" s="26">
        <f>MIN(INDEX('Payoff Plan'!$E$4:$E$11,$C622),E622+F622)</f>
      </c>
      <c r="H622" s="26">
        <f>H621-I621</f>
      </c>
      <c r="I622" s="26">
        <f>MAX(0,ROUND(MIN(E622+F622-G622,H622),2))</f>
      </c>
      <c r="J622" s="26">
        <f>ROUND(E622+F622-G622-I622,2)</f>
      </c>
    </row>
    <row r="623" spans="1:10" x14ac:dyDescent="0.25">
      <c r="A623" s="20">
        <v>78</v>
      </c>
      <c r="B623" s="25">
        <f>DATE(YEAR(Debts!$B$5),MONTH(Debts!$B$5)+$A623-1,1)</f>
      </c>
      <c r="C623" s="20">
        <v>3</v>
      </c>
      <c r="D623" s="21">
        <f>INDEX('Payoff Plan'!$B$4:$B$11,$C623)</f>
      </c>
      <c r="E623" s="26">
        <f>J615</f>
      </c>
      <c r="F623" s="26">
        <f>ROUND(E623*INDEX('Payoff Plan'!$D$4:$D$11,$C623)/12,2)</f>
      </c>
      <c r="G623" s="26">
        <f>MIN(INDEX('Payoff Plan'!$E$4:$E$11,$C623),E623+F623)</f>
      </c>
      <c r="H623" s="26">
        <f>H622-I622</f>
      </c>
      <c r="I623" s="26">
        <f>MAX(0,ROUND(MIN(E623+F623-G623,H623),2))</f>
      </c>
      <c r="J623" s="26">
        <f>ROUND(E623+F623-G623-I623,2)</f>
      </c>
    </row>
    <row r="624" spans="1:10" x14ac:dyDescent="0.25">
      <c r="A624" s="20">
        <v>78</v>
      </c>
      <c r="B624" s="25">
        <f>DATE(YEAR(Debts!$B$5),MONTH(Debts!$B$5)+$A624-1,1)</f>
      </c>
      <c r="C624" s="20">
        <v>4</v>
      </c>
      <c r="D624" s="21">
        <f>INDEX('Payoff Plan'!$B$4:$B$11,$C624)</f>
      </c>
      <c r="E624" s="26">
        <f>J616</f>
      </c>
      <c r="F624" s="26">
        <f>ROUND(E624*INDEX('Payoff Plan'!$D$4:$D$11,$C624)/12,2)</f>
      </c>
      <c r="G624" s="26">
        <f>MIN(INDEX('Payoff Plan'!$E$4:$E$11,$C624),E624+F624)</f>
      </c>
      <c r="H624" s="26">
        <f>H623-I623</f>
      </c>
      <c r="I624" s="26">
        <f>MAX(0,ROUND(MIN(E624+F624-G624,H624),2))</f>
      </c>
      <c r="J624" s="26">
        <f>ROUND(E624+F624-G624-I624,2)</f>
      </c>
    </row>
    <row r="625" spans="1:10" x14ac:dyDescent="0.25">
      <c r="A625" s="20">
        <v>78</v>
      </c>
      <c r="B625" s="25">
        <f>DATE(YEAR(Debts!$B$5),MONTH(Debts!$B$5)+$A625-1,1)</f>
      </c>
      <c r="C625" s="20">
        <v>5</v>
      </c>
      <c r="D625" s="21">
        <f>INDEX('Payoff Plan'!$B$4:$B$11,$C625)</f>
      </c>
      <c r="E625" s="26">
        <f>J617</f>
      </c>
      <c r="F625" s="26">
        <f>ROUND(E625*INDEX('Payoff Plan'!$D$4:$D$11,$C625)/12,2)</f>
      </c>
      <c r="G625" s="26">
        <f>MIN(INDEX('Payoff Plan'!$E$4:$E$11,$C625),E625+F625)</f>
      </c>
      <c r="H625" s="26">
        <f>H624-I624</f>
      </c>
      <c r="I625" s="26">
        <f>MAX(0,ROUND(MIN(E625+F625-G625,H625),2))</f>
      </c>
      <c r="J625" s="26">
        <f>ROUND(E625+F625-G625-I625,2)</f>
      </c>
    </row>
    <row r="626" spans="1:10" x14ac:dyDescent="0.25">
      <c r="A626" s="20">
        <v>78</v>
      </c>
      <c r="B626" s="25">
        <f>DATE(YEAR(Debts!$B$5),MONTH(Debts!$B$5)+$A626-1,1)</f>
      </c>
      <c r="C626" s="20">
        <v>6</v>
      </c>
      <c r="D626" s="21">
        <f>INDEX('Payoff Plan'!$B$4:$B$11,$C626)</f>
      </c>
      <c r="E626" s="26">
        <f>J618</f>
      </c>
      <c r="F626" s="26">
        <f>ROUND(E626*INDEX('Payoff Plan'!$D$4:$D$11,$C626)/12,2)</f>
      </c>
      <c r="G626" s="26">
        <f>MIN(INDEX('Payoff Plan'!$E$4:$E$11,$C626),E626+F626)</f>
      </c>
      <c r="H626" s="26">
        <f>H625-I625</f>
      </c>
      <c r="I626" s="26">
        <f>MAX(0,ROUND(MIN(E626+F626-G626,H626),2))</f>
      </c>
      <c r="J626" s="26">
        <f>ROUND(E626+F626-G626-I626,2)</f>
      </c>
    </row>
    <row r="627" spans="1:10" x14ac:dyDescent="0.25">
      <c r="A627" s="20">
        <v>78</v>
      </c>
      <c r="B627" s="25">
        <f>DATE(YEAR(Debts!$B$5),MONTH(Debts!$B$5)+$A627-1,1)</f>
      </c>
      <c r="C627" s="20">
        <v>7</v>
      </c>
      <c r="D627" s="21">
        <f>INDEX('Payoff Plan'!$B$4:$B$11,$C627)</f>
      </c>
      <c r="E627" s="26">
        <f>J619</f>
      </c>
      <c r="F627" s="26">
        <f>ROUND(E627*INDEX('Payoff Plan'!$D$4:$D$11,$C627)/12,2)</f>
      </c>
      <c r="G627" s="26">
        <f>MIN(INDEX('Payoff Plan'!$E$4:$E$11,$C627),E627+F627)</f>
      </c>
      <c r="H627" s="26">
        <f>H626-I626</f>
      </c>
      <c r="I627" s="26">
        <f>MAX(0,ROUND(MIN(E627+F627-G627,H627),2))</f>
      </c>
      <c r="J627" s="26">
        <f>ROUND(E627+F627-G627-I627,2)</f>
      </c>
    </row>
    <row r="628" spans="1:10" x14ac:dyDescent="0.25">
      <c r="A628" s="20">
        <v>78</v>
      </c>
      <c r="B628" s="25">
        <f>DATE(YEAR(Debts!$B$5),MONTH(Debts!$B$5)+$A628-1,1)</f>
      </c>
      <c r="C628" s="20">
        <v>8</v>
      </c>
      <c r="D628" s="21">
        <f>INDEX('Payoff Plan'!$B$4:$B$11,$C628)</f>
      </c>
      <c r="E628" s="26">
        <f>J620</f>
      </c>
      <c r="F628" s="26">
        <f>ROUND(E628*INDEX('Payoff Plan'!$D$4:$D$11,$C628)/12,2)</f>
      </c>
      <c r="G628" s="26">
        <f>MIN(INDEX('Payoff Plan'!$E$4:$E$11,$C628),E628+F628)</f>
      </c>
      <c r="H628" s="26">
        <f>H627-I627</f>
      </c>
      <c r="I628" s="26">
        <f>MAX(0,ROUND(MIN(E628+F628-G628,H628),2))</f>
      </c>
      <c r="J628" s="26">
        <f>ROUND(E628+F628-G628-I628,2)</f>
      </c>
    </row>
    <row r="629" spans="1:10" x14ac:dyDescent="0.25">
      <c r="A629" s="20">
        <v>79</v>
      </c>
      <c r="B629" s="25">
        <f>DATE(YEAR(Debts!$B$5),MONTH(Debts!$B$5)+$A629-1,1)</f>
      </c>
      <c r="C629" s="20">
        <v>1</v>
      </c>
      <c r="D629" s="21">
        <f>INDEX('Payoff Plan'!$B$4:$B$11,$C629)</f>
      </c>
      <c r="E629" s="26">
        <f>J621</f>
      </c>
      <c r="F629" s="26">
        <f>ROUND(E629*INDEX('Payoff Plan'!$D$4:$D$11,$C629)/12,2)</f>
      </c>
      <c r="G629" s="26">
        <f>MIN(INDEX('Payoff Plan'!$E$4:$E$11,$C629),E629+F629)</f>
      </c>
      <c r="H629" s="26">
        <f>Debts!$B$6-SUM(G629:G636)</f>
      </c>
      <c r="I629" s="26">
        <f>MAX(0,ROUND(MIN(E629+F629-G629,H629),2))</f>
      </c>
      <c r="J629" s="26">
        <f>ROUND(E629+F629-G629-I629,2)</f>
      </c>
    </row>
    <row r="630" spans="1:10" x14ac:dyDescent="0.25">
      <c r="A630" s="20">
        <v>79</v>
      </c>
      <c r="B630" s="25">
        <f>DATE(YEAR(Debts!$B$5),MONTH(Debts!$B$5)+$A630-1,1)</f>
      </c>
      <c r="C630" s="20">
        <v>2</v>
      </c>
      <c r="D630" s="21">
        <f>INDEX('Payoff Plan'!$B$4:$B$11,$C630)</f>
      </c>
      <c r="E630" s="26">
        <f>J622</f>
      </c>
      <c r="F630" s="26">
        <f>ROUND(E630*INDEX('Payoff Plan'!$D$4:$D$11,$C630)/12,2)</f>
      </c>
      <c r="G630" s="26">
        <f>MIN(INDEX('Payoff Plan'!$E$4:$E$11,$C630),E630+F630)</f>
      </c>
      <c r="H630" s="26">
        <f>H629-I629</f>
      </c>
      <c r="I630" s="26">
        <f>MAX(0,ROUND(MIN(E630+F630-G630,H630),2))</f>
      </c>
      <c r="J630" s="26">
        <f>ROUND(E630+F630-G630-I630,2)</f>
      </c>
    </row>
    <row r="631" spans="1:10" x14ac:dyDescent="0.25">
      <c r="A631" s="20">
        <v>79</v>
      </c>
      <c r="B631" s="25">
        <f>DATE(YEAR(Debts!$B$5),MONTH(Debts!$B$5)+$A631-1,1)</f>
      </c>
      <c r="C631" s="20">
        <v>3</v>
      </c>
      <c r="D631" s="21">
        <f>INDEX('Payoff Plan'!$B$4:$B$11,$C631)</f>
      </c>
      <c r="E631" s="26">
        <f>J623</f>
      </c>
      <c r="F631" s="26">
        <f>ROUND(E631*INDEX('Payoff Plan'!$D$4:$D$11,$C631)/12,2)</f>
      </c>
      <c r="G631" s="26">
        <f>MIN(INDEX('Payoff Plan'!$E$4:$E$11,$C631),E631+F631)</f>
      </c>
      <c r="H631" s="26">
        <f>H630-I630</f>
      </c>
      <c r="I631" s="26">
        <f>MAX(0,ROUND(MIN(E631+F631-G631,H631),2))</f>
      </c>
      <c r="J631" s="26">
        <f>ROUND(E631+F631-G631-I631,2)</f>
      </c>
    </row>
    <row r="632" spans="1:10" x14ac:dyDescent="0.25">
      <c r="A632" s="20">
        <v>79</v>
      </c>
      <c r="B632" s="25">
        <f>DATE(YEAR(Debts!$B$5),MONTH(Debts!$B$5)+$A632-1,1)</f>
      </c>
      <c r="C632" s="20">
        <v>4</v>
      </c>
      <c r="D632" s="21">
        <f>INDEX('Payoff Plan'!$B$4:$B$11,$C632)</f>
      </c>
      <c r="E632" s="26">
        <f>J624</f>
      </c>
      <c r="F632" s="26">
        <f>ROUND(E632*INDEX('Payoff Plan'!$D$4:$D$11,$C632)/12,2)</f>
      </c>
      <c r="G632" s="26">
        <f>MIN(INDEX('Payoff Plan'!$E$4:$E$11,$C632),E632+F632)</f>
      </c>
      <c r="H632" s="26">
        <f>H631-I631</f>
      </c>
      <c r="I632" s="26">
        <f>MAX(0,ROUND(MIN(E632+F632-G632,H632),2))</f>
      </c>
      <c r="J632" s="26">
        <f>ROUND(E632+F632-G632-I632,2)</f>
      </c>
    </row>
    <row r="633" spans="1:10" x14ac:dyDescent="0.25">
      <c r="A633" s="20">
        <v>79</v>
      </c>
      <c r="B633" s="25">
        <f>DATE(YEAR(Debts!$B$5),MONTH(Debts!$B$5)+$A633-1,1)</f>
      </c>
      <c r="C633" s="20">
        <v>5</v>
      </c>
      <c r="D633" s="21">
        <f>INDEX('Payoff Plan'!$B$4:$B$11,$C633)</f>
      </c>
      <c r="E633" s="26">
        <f>J625</f>
      </c>
      <c r="F633" s="26">
        <f>ROUND(E633*INDEX('Payoff Plan'!$D$4:$D$11,$C633)/12,2)</f>
      </c>
      <c r="G633" s="26">
        <f>MIN(INDEX('Payoff Plan'!$E$4:$E$11,$C633),E633+F633)</f>
      </c>
      <c r="H633" s="26">
        <f>H632-I632</f>
      </c>
      <c r="I633" s="26">
        <f>MAX(0,ROUND(MIN(E633+F633-G633,H633),2))</f>
      </c>
      <c r="J633" s="26">
        <f>ROUND(E633+F633-G633-I633,2)</f>
      </c>
    </row>
    <row r="634" spans="1:10" x14ac:dyDescent="0.25">
      <c r="A634" s="20">
        <v>79</v>
      </c>
      <c r="B634" s="25">
        <f>DATE(YEAR(Debts!$B$5),MONTH(Debts!$B$5)+$A634-1,1)</f>
      </c>
      <c r="C634" s="20">
        <v>6</v>
      </c>
      <c r="D634" s="21">
        <f>INDEX('Payoff Plan'!$B$4:$B$11,$C634)</f>
      </c>
      <c r="E634" s="26">
        <f>J626</f>
      </c>
      <c r="F634" s="26">
        <f>ROUND(E634*INDEX('Payoff Plan'!$D$4:$D$11,$C634)/12,2)</f>
      </c>
      <c r="G634" s="26">
        <f>MIN(INDEX('Payoff Plan'!$E$4:$E$11,$C634),E634+F634)</f>
      </c>
      <c r="H634" s="26">
        <f>H633-I633</f>
      </c>
      <c r="I634" s="26">
        <f>MAX(0,ROUND(MIN(E634+F634-G634,H634),2))</f>
      </c>
      <c r="J634" s="26">
        <f>ROUND(E634+F634-G634-I634,2)</f>
      </c>
    </row>
    <row r="635" spans="1:10" x14ac:dyDescent="0.25">
      <c r="A635" s="20">
        <v>79</v>
      </c>
      <c r="B635" s="25">
        <f>DATE(YEAR(Debts!$B$5),MONTH(Debts!$B$5)+$A635-1,1)</f>
      </c>
      <c r="C635" s="20">
        <v>7</v>
      </c>
      <c r="D635" s="21">
        <f>INDEX('Payoff Plan'!$B$4:$B$11,$C635)</f>
      </c>
      <c r="E635" s="26">
        <f>J627</f>
      </c>
      <c r="F635" s="26">
        <f>ROUND(E635*INDEX('Payoff Plan'!$D$4:$D$11,$C635)/12,2)</f>
      </c>
      <c r="G635" s="26">
        <f>MIN(INDEX('Payoff Plan'!$E$4:$E$11,$C635),E635+F635)</f>
      </c>
      <c r="H635" s="26">
        <f>H634-I634</f>
      </c>
      <c r="I635" s="26">
        <f>MAX(0,ROUND(MIN(E635+F635-G635,H635),2))</f>
      </c>
      <c r="J635" s="26">
        <f>ROUND(E635+F635-G635-I635,2)</f>
      </c>
    </row>
    <row r="636" spans="1:10" x14ac:dyDescent="0.25">
      <c r="A636" s="20">
        <v>79</v>
      </c>
      <c r="B636" s="25">
        <f>DATE(YEAR(Debts!$B$5),MONTH(Debts!$B$5)+$A636-1,1)</f>
      </c>
      <c r="C636" s="20">
        <v>8</v>
      </c>
      <c r="D636" s="21">
        <f>INDEX('Payoff Plan'!$B$4:$B$11,$C636)</f>
      </c>
      <c r="E636" s="26">
        <f>J628</f>
      </c>
      <c r="F636" s="26">
        <f>ROUND(E636*INDEX('Payoff Plan'!$D$4:$D$11,$C636)/12,2)</f>
      </c>
      <c r="G636" s="26">
        <f>MIN(INDEX('Payoff Plan'!$E$4:$E$11,$C636),E636+F636)</f>
      </c>
      <c r="H636" s="26">
        <f>H635-I635</f>
      </c>
      <c r="I636" s="26">
        <f>MAX(0,ROUND(MIN(E636+F636-G636,H636),2))</f>
      </c>
      <c r="J636" s="26">
        <f>ROUND(E636+F636-G636-I636,2)</f>
      </c>
    </row>
    <row r="637" spans="1:10" x14ac:dyDescent="0.25">
      <c r="A637" s="20">
        <v>80</v>
      </c>
      <c r="B637" s="25">
        <f>DATE(YEAR(Debts!$B$5),MONTH(Debts!$B$5)+$A637-1,1)</f>
      </c>
      <c r="C637" s="20">
        <v>1</v>
      </c>
      <c r="D637" s="21">
        <f>INDEX('Payoff Plan'!$B$4:$B$11,$C637)</f>
      </c>
      <c r="E637" s="26">
        <f>J629</f>
      </c>
      <c r="F637" s="26">
        <f>ROUND(E637*INDEX('Payoff Plan'!$D$4:$D$11,$C637)/12,2)</f>
      </c>
      <c r="G637" s="26">
        <f>MIN(INDEX('Payoff Plan'!$E$4:$E$11,$C637),E637+F637)</f>
      </c>
      <c r="H637" s="26">
        <f>Debts!$B$6-SUM(G637:G644)</f>
      </c>
      <c r="I637" s="26">
        <f>MAX(0,ROUND(MIN(E637+F637-G637,H637),2))</f>
      </c>
      <c r="J637" s="26">
        <f>ROUND(E637+F637-G637-I637,2)</f>
      </c>
    </row>
    <row r="638" spans="1:10" x14ac:dyDescent="0.25">
      <c r="A638" s="20">
        <v>80</v>
      </c>
      <c r="B638" s="25">
        <f>DATE(YEAR(Debts!$B$5),MONTH(Debts!$B$5)+$A638-1,1)</f>
      </c>
      <c r="C638" s="20">
        <v>2</v>
      </c>
      <c r="D638" s="21">
        <f>INDEX('Payoff Plan'!$B$4:$B$11,$C638)</f>
      </c>
      <c r="E638" s="26">
        <f>J630</f>
      </c>
      <c r="F638" s="26">
        <f>ROUND(E638*INDEX('Payoff Plan'!$D$4:$D$11,$C638)/12,2)</f>
      </c>
      <c r="G638" s="26">
        <f>MIN(INDEX('Payoff Plan'!$E$4:$E$11,$C638),E638+F638)</f>
      </c>
      <c r="H638" s="26">
        <f>H637-I637</f>
      </c>
      <c r="I638" s="26">
        <f>MAX(0,ROUND(MIN(E638+F638-G638,H638),2))</f>
      </c>
      <c r="J638" s="26">
        <f>ROUND(E638+F638-G638-I638,2)</f>
      </c>
    </row>
    <row r="639" spans="1:10" x14ac:dyDescent="0.25">
      <c r="A639" s="20">
        <v>80</v>
      </c>
      <c r="B639" s="25">
        <f>DATE(YEAR(Debts!$B$5),MONTH(Debts!$B$5)+$A639-1,1)</f>
      </c>
      <c r="C639" s="20">
        <v>3</v>
      </c>
      <c r="D639" s="21">
        <f>INDEX('Payoff Plan'!$B$4:$B$11,$C639)</f>
      </c>
      <c r="E639" s="26">
        <f>J631</f>
      </c>
      <c r="F639" s="26">
        <f>ROUND(E639*INDEX('Payoff Plan'!$D$4:$D$11,$C639)/12,2)</f>
      </c>
      <c r="G639" s="26">
        <f>MIN(INDEX('Payoff Plan'!$E$4:$E$11,$C639),E639+F639)</f>
      </c>
      <c r="H639" s="26">
        <f>H638-I638</f>
      </c>
      <c r="I639" s="26">
        <f>MAX(0,ROUND(MIN(E639+F639-G639,H639),2))</f>
      </c>
      <c r="J639" s="26">
        <f>ROUND(E639+F639-G639-I639,2)</f>
      </c>
    </row>
    <row r="640" spans="1:10" x14ac:dyDescent="0.25">
      <c r="A640" s="20">
        <v>80</v>
      </c>
      <c r="B640" s="25">
        <f>DATE(YEAR(Debts!$B$5),MONTH(Debts!$B$5)+$A640-1,1)</f>
      </c>
      <c r="C640" s="20">
        <v>4</v>
      </c>
      <c r="D640" s="21">
        <f>INDEX('Payoff Plan'!$B$4:$B$11,$C640)</f>
      </c>
      <c r="E640" s="26">
        <f>J632</f>
      </c>
      <c r="F640" s="26">
        <f>ROUND(E640*INDEX('Payoff Plan'!$D$4:$D$11,$C640)/12,2)</f>
      </c>
      <c r="G640" s="26">
        <f>MIN(INDEX('Payoff Plan'!$E$4:$E$11,$C640),E640+F640)</f>
      </c>
      <c r="H640" s="26">
        <f>H639-I639</f>
      </c>
      <c r="I640" s="26">
        <f>MAX(0,ROUND(MIN(E640+F640-G640,H640),2))</f>
      </c>
      <c r="J640" s="26">
        <f>ROUND(E640+F640-G640-I640,2)</f>
      </c>
    </row>
    <row r="641" spans="1:10" x14ac:dyDescent="0.25">
      <c r="A641" s="20">
        <v>80</v>
      </c>
      <c r="B641" s="25">
        <f>DATE(YEAR(Debts!$B$5),MONTH(Debts!$B$5)+$A641-1,1)</f>
      </c>
      <c r="C641" s="20">
        <v>5</v>
      </c>
      <c r="D641" s="21">
        <f>INDEX('Payoff Plan'!$B$4:$B$11,$C641)</f>
      </c>
      <c r="E641" s="26">
        <f>J633</f>
      </c>
      <c r="F641" s="26">
        <f>ROUND(E641*INDEX('Payoff Plan'!$D$4:$D$11,$C641)/12,2)</f>
      </c>
      <c r="G641" s="26">
        <f>MIN(INDEX('Payoff Plan'!$E$4:$E$11,$C641),E641+F641)</f>
      </c>
      <c r="H641" s="26">
        <f>H640-I640</f>
      </c>
      <c r="I641" s="26">
        <f>MAX(0,ROUND(MIN(E641+F641-G641,H641),2))</f>
      </c>
      <c r="J641" s="26">
        <f>ROUND(E641+F641-G641-I641,2)</f>
      </c>
    </row>
    <row r="642" spans="1:10" x14ac:dyDescent="0.25">
      <c r="A642" s="20">
        <v>80</v>
      </c>
      <c r="B642" s="25">
        <f>DATE(YEAR(Debts!$B$5),MONTH(Debts!$B$5)+$A642-1,1)</f>
      </c>
      <c r="C642" s="20">
        <v>6</v>
      </c>
      <c r="D642" s="21">
        <f>INDEX('Payoff Plan'!$B$4:$B$11,$C642)</f>
      </c>
      <c r="E642" s="26">
        <f>J634</f>
      </c>
      <c r="F642" s="26">
        <f>ROUND(E642*INDEX('Payoff Plan'!$D$4:$D$11,$C642)/12,2)</f>
      </c>
      <c r="G642" s="26">
        <f>MIN(INDEX('Payoff Plan'!$E$4:$E$11,$C642),E642+F642)</f>
      </c>
      <c r="H642" s="26">
        <f>H641-I641</f>
      </c>
      <c r="I642" s="26">
        <f>MAX(0,ROUND(MIN(E642+F642-G642,H642),2))</f>
      </c>
      <c r="J642" s="26">
        <f>ROUND(E642+F642-G642-I642,2)</f>
      </c>
    </row>
    <row r="643" spans="1:10" x14ac:dyDescent="0.25">
      <c r="A643" s="20">
        <v>80</v>
      </c>
      <c r="B643" s="25">
        <f>DATE(YEAR(Debts!$B$5),MONTH(Debts!$B$5)+$A643-1,1)</f>
      </c>
      <c r="C643" s="20">
        <v>7</v>
      </c>
      <c r="D643" s="21">
        <f>INDEX('Payoff Plan'!$B$4:$B$11,$C643)</f>
      </c>
      <c r="E643" s="26">
        <f>J635</f>
      </c>
      <c r="F643" s="26">
        <f>ROUND(E643*INDEX('Payoff Plan'!$D$4:$D$11,$C643)/12,2)</f>
      </c>
      <c r="G643" s="26">
        <f>MIN(INDEX('Payoff Plan'!$E$4:$E$11,$C643),E643+F643)</f>
      </c>
      <c r="H643" s="26">
        <f>H642-I642</f>
      </c>
      <c r="I643" s="26">
        <f>MAX(0,ROUND(MIN(E643+F643-G643,H643),2))</f>
      </c>
      <c r="J643" s="26">
        <f>ROUND(E643+F643-G643-I643,2)</f>
      </c>
    </row>
    <row r="644" spans="1:10" x14ac:dyDescent="0.25">
      <c r="A644" s="20">
        <v>80</v>
      </c>
      <c r="B644" s="25">
        <f>DATE(YEAR(Debts!$B$5),MONTH(Debts!$B$5)+$A644-1,1)</f>
      </c>
      <c r="C644" s="20">
        <v>8</v>
      </c>
      <c r="D644" s="21">
        <f>INDEX('Payoff Plan'!$B$4:$B$11,$C644)</f>
      </c>
      <c r="E644" s="26">
        <f>J636</f>
      </c>
      <c r="F644" s="26">
        <f>ROUND(E644*INDEX('Payoff Plan'!$D$4:$D$11,$C644)/12,2)</f>
      </c>
      <c r="G644" s="26">
        <f>MIN(INDEX('Payoff Plan'!$E$4:$E$11,$C644),E644+F644)</f>
      </c>
      <c r="H644" s="26">
        <f>H643-I643</f>
      </c>
      <c r="I644" s="26">
        <f>MAX(0,ROUND(MIN(E644+F644-G644,H644),2))</f>
      </c>
      <c r="J644" s="26">
        <f>ROUND(E644+F644-G644-I644,2)</f>
      </c>
    </row>
    <row r="645" spans="1:10" x14ac:dyDescent="0.25">
      <c r="A645" s="20">
        <v>81</v>
      </c>
      <c r="B645" s="25">
        <f>DATE(YEAR(Debts!$B$5),MONTH(Debts!$B$5)+$A645-1,1)</f>
      </c>
      <c r="C645" s="20">
        <v>1</v>
      </c>
      <c r="D645" s="21">
        <f>INDEX('Payoff Plan'!$B$4:$B$11,$C645)</f>
      </c>
      <c r="E645" s="26">
        <f>J637</f>
      </c>
      <c r="F645" s="26">
        <f>ROUND(E645*INDEX('Payoff Plan'!$D$4:$D$11,$C645)/12,2)</f>
      </c>
      <c r="G645" s="26">
        <f>MIN(INDEX('Payoff Plan'!$E$4:$E$11,$C645),E645+F645)</f>
      </c>
      <c r="H645" s="26">
        <f>Debts!$B$6-SUM(G645:G652)</f>
      </c>
      <c r="I645" s="26">
        <f>MAX(0,ROUND(MIN(E645+F645-G645,H645),2))</f>
      </c>
      <c r="J645" s="26">
        <f>ROUND(E645+F645-G645-I645,2)</f>
      </c>
    </row>
    <row r="646" spans="1:10" x14ac:dyDescent="0.25">
      <c r="A646" s="20">
        <v>81</v>
      </c>
      <c r="B646" s="25">
        <f>DATE(YEAR(Debts!$B$5),MONTH(Debts!$B$5)+$A646-1,1)</f>
      </c>
      <c r="C646" s="20">
        <v>2</v>
      </c>
      <c r="D646" s="21">
        <f>INDEX('Payoff Plan'!$B$4:$B$11,$C646)</f>
      </c>
      <c r="E646" s="26">
        <f>J638</f>
      </c>
      <c r="F646" s="26">
        <f>ROUND(E646*INDEX('Payoff Plan'!$D$4:$D$11,$C646)/12,2)</f>
      </c>
      <c r="G646" s="26">
        <f>MIN(INDEX('Payoff Plan'!$E$4:$E$11,$C646),E646+F646)</f>
      </c>
      <c r="H646" s="26">
        <f>H645-I645</f>
      </c>
      <c r="I646" s="26">
        <f>MAX(0,ROUND(MIN(E646+F646-G646,H646),2))</f>
      </c>
      <c r="J646" s="26">
        <f>ROUND(E646+F646-G646-I646,2)</f>
      </c>
    </row>
    <row r="647" spans="1:10" x14ac:dyDescent="0.25">
      <c r="A647" s="20">
        <v>81</v>
      </c>
      <c r="B647" s="25">
        <f>DATE(YEAR(Debts!$B$5),MONTH(Debts!$B$5)+$A647-1,1)</f>
      </c>
      <c r="C647" s="20">
        <v>3</v>
      </c>
      <c r="D647" s="21">
        <f>INDEX('Payoff Plan'!$B$4:$B$11,$C647)</f>
      </c>
      <c r="E647" s="26">
        <f>J639</f>
      </c>
      <c r="F647" s="26">
        <f>ROUND(E647*INDEX('Payoff Plan'!$D$4:$D$11,$C647)/12,2)</f>
      </c>
      <c r="G647" s="26">
        <f>MIN(INDEX('Payoff Plan'!$E$4:$E$11,$C647),E647+F647)</f>
      </c>
      <c r="H647" s="26">
        <f>H646-I646</f>
      </c>
      <c r="I647" s="26">
        <f>MAX(0,ROUND(MIN(E647+F647-G647,H647),2))</f>
      </c>
      <c r="J647" s="26">
        <f>ROUND(E647+F647-G647-I647,2)</f>
      </c>
    </row>
    <row r="648" spans="1:10" x14ac:dyDescent="0.25">
      <c r="A648" s="20">
        <v>81</v>
      </c>
      <c r="B648" s="25">
        <f>DATE(YEAR(Debts!$B$5),MONTH(Debts!$B$5)+$A648-1,1)</f>
      </c>
      <c r="C648" s="20">
        <v>4</v>
      </c>
      <c r="D648" s="21">
        <f>INDEX('Payoff Plan'!$B$4:$B$11,$C648)</f>
      </c>
      <c r="E648" s="26">
        <f>J640</f>
      </c>
      <c r="F648" s="26">
        <f>ROUND(E648*INDEX('Payoff Plan'!$D$4:$D$11,$C648)/12,2)</f>
      </c>
      <c r="G648" s="26">
        <f>MIN(INDEX('Payoff Plan'!$E$4:$E$11,$C648),E648+F648)</f>
      </c>
      <c r="H648" s="26">
        <f>H647-I647</f>
      </c>
      <c r="I648" s="26">
        <f>MAX(0,ROUND(MIN(E648+F648-G648,H648),2))</f>
      </c>
      <c r="J648" s="26">
        <f>ROUND(E648+F648-G648-I648,2)</f>
      </c>
    </row>
    <row r="649" spans="1:10" x14ac:dyDescent="0.25">
      <c r="A649" s="20">
        <v>81</v>
      </c>
      <c r="B649" s="25">
        <f>DATE(YEAR(Debts!$B$5),MONTH(Debts!$B$5)+$A649-1,1)</f>
      </c>
      <c r="C649" s="20">
        <v>5</v>
      </c>
      <c r="D649" s="21">
        <f>INDEX('Payoff Plan'!$B$4:$B$11,$C649)</f>
      </c>
      <c r="E649" s="26">
        <f>J641</f>
      </c>
      <c r="F649" s="26">
        <f>ROUND(E649*INDEX('Payoff Plan'!$D$4:$D$11,$C649)/12,2)</f>
      </c>
      <c r="G649" s="26">
        <f>MIN(INDEX('Payoff Plan'!$E$4:$E$11,$C649),E649+F649)</f>
      </c>
      <c r="H649" s="26">
        <f>H648-I648</f>
      </c>
      <c r="I649" s="26">
        <f>MAX(0,ROUND(MIN(E649+F649-G649,H649),2))</f>
      </c>
      <c r="J649" s="26">
        <f>ROUND(E649+F649-G649-I649,2)</f>
      </c>
    </row>
    <row r="650" spans="1:10" x14ac:dyDescent="0.25">
      <c r="A650" s="20">
        <v>81</v>
      </c>
      <c r="B650" s="25">
        <f>DATE(YEAR(Debts!$B$5),MONTH(Debts!$B$5)+$A650-1,1)</f>
      </c>
      <c r="C650" s="20">
        <v>6</v>
      </c>
      <c r="D650" s="21">
        <f>INDEX('Payoff Plan'!$B$4:$B$11,$C650)</f>
      </c>
      <c r="E650" s="26">
        <f>J642</f>
      </c>
      <c r="F650" s="26">
        <f>ROUND(E650*INDEX('Payoff Plan'!$D$4:$D$11,$C650)/12,2)</f>
      </c>
      <c r="G650" s="26">
        <f>MIN(INDEX('Payoff Plan'!$E$4:$E$11,$C650),E650+F650)</f>
      </c>
      <c r="H650" s="26">
        <f>H649-I649</f>
      </c>
      <c r="I650" s="26">
        <f>MAX(0,ROUND(MIN(E650+F650-G650,H650),2))</f>
      </c>
      <c r="J650" s="26">
        <f>ROUND(E650+F650-G650-I650,2)</f>
      </c>
    </row>
    <row r="651" spans="1:10" x14ac:dyDescent="0.25">
      <c r="A651" s="20">
        <v>81</v>
      </c>
      <c r="B651" s="25">
        <f>DATE(YEAR(Debts!$B$5),MONTH(Debts!$B$5)+$A651-1,1)</f>
      </c>
      <c r="C651" s="20">
        <v>7</v>
      </c>
      <c r="D651" s="21">
        <f>INDEX('Payoff Plan'!$B$4:$B$11,$C651)</f>
      </c>
      <c r="E651" s="26">
        <f>J643</f>
      </c>
      <c r="F651" s="26">
        <f>ROUND(E651*INDEX('Payoff Plan'!$D$4:$D$11,$C651)/12,2)</f>
      </c>
      <c r="G651" s="26">
        <f>MIN(INDEX('Payoff Plan'!$E$4:$E$11,$C651),E651+F651)</f>
      </c>
      <c r="H651" s="26">
        <f>H650-I650</f>
      </c>
      <c r="I651" s="26">
        <f>MAX(0,ROUND(MIN(E651+F651-G651,H651),2))</f>
      </c>
      <c r="J651" s="26">
        <f>ROUND(E651+F651-G651-I651,2)</f>
      </c>
    </row>
    <row r="652" spans="1:10" x14ac:dyDescent="0.25">
      <c r="A652" s="20">
        <v>81</v>
      </c>
      <c r="B652" s="25">
        <f>DATE(YEAR(Debts!$B$5),MONTH(Debts!$B$5)+$A652-1,1)</f>
      </c>
      <c r="C652" s="20">
        <v>8</v>
      </c>
      <c r="D652" s="21">
        <f>INDEX('Payoff Plan'!$B$4:$B$11,$C652)</f>
      </c>
      <c r="E652" s="26">
        <f>J644</f>
      </c>
      <c r="F652" s="26">
        <f>ROUND(E652*INDEX('Payoff Plan'!$D$4:$D$11,$C652)/12,2)</f>
      </c>
      <c r="G652" s="26">
        <f>MIN(INDEX('Payoff Plan'!$E$4:$E$11,$C652),E652+F652)</f>
      </c>
      <c r="H652" s="26">
        <f>H651-I651</f>
      </c>
      <c r="I652" s="26">
        <f>MAX(0,ROUND(MIN(E652+F652-G652,H652),2))</f>
      </c>
      <c r="J652" s="26">
        <f>ROUND(E652+F652-G652-I652,2)</f>
      </c>
    </row>
    <row r="653" spans="1:10" x14ac:dyDescent="0.25">
      <c r="A653" s="20">
        <v>82</v>
      </c>
      <c r="B653" s="25">
        <f>DATE(YEAR(Debts!$B$5),MONTH(Debts!$B$5)+$A653-1,1)</f>
      </c>
      <c r="C653" s="20">
        <v>1</v>
      </c>
      <c r="D653" s="21">
        <f>INDEX('Payoff Plan'!$B$4:$B$11,$C653)</f>
      </c>
      <c r="E653" s="26">
        <f>J645</f>
      </c>
      <c r="F653" s="26">
        <f>ROUND(E653*INDEX('Payoff Plan'!$D$4:$D$11,$C653)/12,2)</f>
      </c>
      <c r="G653" s="26">
        <f>MIN(INDEX('Payoff Plan'!$E$4:$E$11,$C653),E653+F653)</f>
      </c>
      <c r="H653" s="26">
        <f>Debts!$B$6-SUM(G653:G660)</f>
      </c>
      <c r="I653" s="26">
        <f>MAX(0,ROUND(MIN(E653+F653-G653,H653),2))</f>
      </c>
      <c r="J653" s="26">
        <f>ROUND(E653+F653-G653-I653,2)</f>
      </c>
    </row>
    <row r="654" spans="1:10" x14ac:dyDescent="0.25">
      <c r="A654" s="20">
        <v>82</v>
      </c>
      <c r="B654" s="25">
        <f>DATE(YEAR(Debts!$B$5),MONTH(Debts!$B$5)+$A654-1,1)</f>
      </c>
      <c r="C654" s="20">
        <v>2</v>
      </c>
      <c r="D654" s="21">
        <f>INDEX('Payoff Plan'!$B$4:$B$11,$C654)</f>
      </c>
      <c r="E654" s="26">
        <f>J646</f>
      </c>
      <c r="F654" s="26">
        <f>ROUND(E654*INDEX('Payoff Plan'!$D$4:$D$11,$C654)/12,2)</f>
      </c>
      <c r="G654" s="26">
        <f>MIN(INDEX('Payoff Plan'!$E$4:$E$11,$C654),E654+F654)</f>
      </c>
      <c r="H654" s="26">
        <f>H653-I653</f>
      </c>
      <c r="I654" s="26">
        <f>MAX(0,ROUND(MIN(E654+F654-G654,H654),2))</f>
      </c>
      <c r="J654" s="26">
        <f>ROUND(E654+F654-G654-I654,2)</f>
      </c>
    </row>
    <row r="655" spans="1:10" x14ac:dyDescent="0.25">
      <c r="A655" s="20">
        <v>82</v>
      </c>
      <c r="B655" s="25">
        <f>DATE(YEAR(Debts!$B$5),MONTH(Debts!$B$5)+$A655-1,1)</f>
      </c>
      <c r="C655" s="20">
        <v>3</v>
      </c>
      <c r="D655" s="21">
        <f>INDEX('Payoff Plan'!$B$4:$B$11,$C655)</f>
      </c>
      <c r="E655" s="26">
        <f>J647</f>
      </c>
      <c r="F655" s="26">
        <f>ROUND(E655*INDEX('Payoff Plan'!$D$4:$D$11,$C655)/12,2)</f>
      </c>
      <c r="G655" s="26">
        <f>MIN(INDEX('Payoff Plan'!$E$4:$E$11,$C655),E655+F655)</f>
      </c>
      <c r="H655" s="26">
        <f>H654-I654</f>
      </c>
      <c r="I655" s="26">
        <f>MAX(0,ROUND(MIN(E655+F655-G655,H655),2))</f>
      </c>
      <c r="J655" s="26">
        <f>ROUND(E655+F655-G655-I655,2)</f>
      </c>
    </row>
    <row r="656" spans="1:10" x14ac:dyDescent="0.25">
      <c r="A656" s="20">
        <v>82</v>
      </c>
      <c r="B656" s="25">
        <f>DATE(YEAR(Debts!$B$5),MONTH(Debts!$B$5)+$A656-1,1)</f>
      </c>
      <c r="C656" s="20">
        <v>4</v>
      </c>
      <c r="D656" s="21">
        <f>INDEX('Payoff Plan'!$B$4:$B$11,$C656)</f>
      </c>
      <c r="E656" s="26">
        <f>J648</f>
      </c>
      <c r="F656" s="26">
        <f>ROUND(E656*INDEX('Payoff Plan'!$D$4:$D$11,$C656)/12,2)</f>
      </c>
      <c r="G656" s="26">
        <f>MIN(INDEX('Payoff Plan'!$E$4:$E$11,$C656),E656+F656)</f>
      </c>
      <c r="H656" s="26">
        <f>H655-I655</f>
      </c>
      <c r="I656" s="26">
        <f>MAX(0,ROUND(MIN(E656+F656-G656,H656),2))</f>
      </c>
      <c r="J656" s="26">
        <f>ROUND(E656+F656-G656-I656,2)</f>
      </c>
    </row>
    <row r="657" spans="1:10" x14ac:dyDescent="0.25">
      <c r="A657" s="20">
        <v>82</v>
      </c>
      <c r="B657" s="25">
        <f>DATE(YEAR(Debts!$B$5),MONTH(Debts!$B$5)+$A657-1,1)</f>
      </c>
      <c r="C657" s="20">
        <v>5</v>
      </c>
      <c r="D657" s="21">
        <f>INDEX('Payoff Plan'!$B$4:$B$11,$C657)</f>
      </c>
      <c r="E657" s="26">
        <f>J649</f>
      </c>
      <c r="F657" s="26">
        <f>ROUND(E657*INDEX('Payoff Plan'!$D$4:$D$11,$C657)/12,2)</f>
      </c>
      <c r="G657" s="26">
        <f>MIN(INDEX('Payoff Plan'!$E$4:$E$11,$C657),E657+F657)</f>
      </c>
      <c r="H657" s="26">
        <f>H656-I656</f>
      </c>
      <c r="I657" s="26">
        <f>MAX(0,ROUND(MIN(E657+F657-G657,H657),2))</f>
      </c>
      <c r="J657" s="26">
        <f>ROUND(E657+F657-G657-I657,2)</f>
      </c>
    </row>
    <row r="658" spans="1:10" x14ac:dyDescent="0.25">
      <c r="A658" s="20">
        <v>82</v>
      </c>
      <c r="B658" s="25">
        <f>DATE(YEAR(Debts!$B$5),MONTH(Debts!$B$5)+$A658-1,1)</f>
      </c>
      <c r="C658" s="20">
        <v>6</v>
      </c>
      <c r="D658" s="21">
        <f>INDEX('Payoff Plan'!$B$4:$B$11,$C658)</f>
      </c>
      <c r="E658" s="26">
        <f>J650</f>
      </c>
      <c r="F658" s="26">
        <f>ROUND(E658*INDEX('Payoff Plan'!$D$4:$D$11,$C658)/12,2)</f>
      </c>
      <c r="G658" s="26">
        <f>MIN(INDEX('Payoff Plan'!$E$4:$E$11,$C658),E658+F658)</f>
      </c>
      <c r="H658" s="26">
        <f>H657-I657</f>
      </c>
      <c r="I658" s="26">
        <f>MAX(0,ROUND(MIN(E658+F658-G658,H658),2))</f>
      </c>
      <c r="J658" s="26">
        <f>ROUND(E658+F658-G658-I658,2)</f>
      </c>
    </row>
    <row r="659" spans="1:10" x14ac:dyDescent="0.25">
      <c r="A659" s="20">
        <v>82</v>
      </c>
      <c r="B659" s="25">
        <f>DATE(YEAR(Debts!$B$5),MONTH(Debts!$B$5)+$A659-1,1)</f>
      </c>
      <c r="C659" s="20">
        <v>7</v>
      </c>
      <c r="D659" s="21">
        <f>INDEX('Payoff Plan'!$B$4:$B$11,$C659)</f>
      </c>
      <c r="E659" s="26">
        <f>J651</f>
      </c>
      <c r="F659" s="26">
        <f>ROUND(E659*INDEX('Payoff Plan'!$D$4:$D$11,$C659)/12,2)</f>
      </c>
      <c r="G659" s="26">
        <f>MIN(INDEX('Payoff Plan'!$E$4:$E$11,$C659),E659+F659)</f>
      </c>
      <c r="H659" s="26">
        <f>H658-I658</f>
      </c>
      <c r="I659" s="26">
        <f>MAX(0,ROUND(MIN(E659+F659-G659,H659),2))</f>
      </c>
      <c r="J659" s="26">
        <f>ROUND(E659+F659-G659-I659,2)</f>
      </c>
    </row>
    <row r="660" spans="1:10" x14ac:dyDescent="0.25">
      <c r="A660" s="20">
        <v>82</v>
      </c>
      <c r="B660" s="25">
        <f>DATE(YEAR(Debts!$B$5),MONTH(Debts!$B$5)+$A660-1,1)</f>
      </c>
      <c r="C660" s="20">
        <v>8</v>
      </c>
      <c r="D660" s="21">
        <f>INDEX('Payoff Plan'!$B$4:$B$11,$C660)</f>
      </c>
      <c r="E660" s="26">
        <f>J652</f>
      </c>
      <c r="F660" s="26">
        <f>ROUND(E660*INDEX('Payoff Plan'!$D$4:$D$11,$C660)/12,2)</f>
      </c>
      <c r="G660" s="26">
        <f>MIN(INDEX('Payoff Plan'!$E$4:$E$11,$C660),E660+F660)</f>
      </c>
      <c r="H660" s="26">
        <f>H659-I659</f>
      </c>
      <c r="I660" s="26">
        <f>MAX(0,ROUND(MIN(E660+F660-G660,H660),2))</f>
      </c>
      <c r="J660" s="26">
        <f>ROUND(E660+F660-G660-I660,2)</f>
      </c>
    </row>
    <row r="661" spans="1:10" x14ac:dyDescent="0.25">
      <c r="A661" s="20">
        <v>83</v>
      </c>
      <c r="B661" s="25">
        <f>DATE(YEAR(Debts!$B$5),MONTH(Debts!$B$5)+$A661-1,1)</f>
      </c>
      <c r="C661" s="20">
        <v>1</v>
      </c>
      <c r="D661" s="21">
        <f>INDEX('Payoff Plan'!$B$4:$B$11,$C661)</f>
      </c>
      <c r="E661" s="26">
        <f>J653</f>
      </c>
      <c r="F661" s="26">
        <f>ROUND(E661*INDEX('Payoff Plan'!$D$4:$D$11,$C661)/12,2)</f>
      </c>
      <c r="G661" s="26">
        <f>MIN(INDEX('Payoff Plan'!$E$4:$E$11,$C661),E661+F661)</f>
      </c>
      <c r="H661" s="26">
        <f>Debts!$B$6-SUM(G661:G668)</f>
      </c>
      <c r="I661" s="26">
        <f>MAX(0,ROUND(MIN(E661+F661-G661,H661),2))</f>
      </c>
      <c r="J661" s="26">
        <f>ROUND(E661+F661-G661-I661,2)</f>
      </c>
    </row>
    <row r="662" spans="1:10" x14ac:dyDescent="0.25">
      <c r="A662" s="20">
        <v>83</v>
      </c>
      <c r="B662" s="25">
        <f>DATE(YEAR(Debts!$B$5),MONTH(Debts!$B$5)+$A662-1,1)</f>
      </c>
      <c r="C662" s="20">
        <v>2</v>
      </c>
      <c r="D662" s="21">
        <f>INDEX('Payoff Plan'!$B$4:$B$11,$C662)</f>
      </c>
      <c r="E662" s="26">
        <f>J654</f>
      </c>
      <c r="F662" s="26">
        <f>ROUND(E662*INDEX('Payoff Plan'!$D$4:$D$11,$C662)/12,2)</f>
      </c>
      <c r="G662" s="26">
        <f>MIN(INDEX('Payoff Plan'!$E$4:$E$11,$C662),E662+F662)</f>
      </c>
      <c r="H662" s="26">
        <f>H661-I661</f>
      </c>
      <c r="I662" s="26">
        <f>MAX(0,ROUND(MIN(E662+F662-G662,H662),2))</f>
      </c>
      <c r="J662" s="26">
        <f>ROUND(E662+F662-G662-I662,2)</f>
      </c>
    </row>
    <row r="663" spans="1:10" x14ac:dyDescent="0.25">
      <c r="A663" s="20">
        <v>83</v>
      </c>
      <c r="B663" s="25">
        <f>DATE(YEAR(Debts!$B$5),MONTH(Debts!$B$5)+$A663-1,1)</f>
      </c>
      <c r="C663" s="20">
        <v>3</v>
      </c>
      <c r="D663" s="21">
        <f>INDEX('Payoff Plan'!$B$4:$B$11,$C663)</f>
      </c>
      <c r="E663" s="26">
        <f>J655</f>
      </c>
      <c r="F663" s="26">
        <f>ROUND(E663*INDEX('Payoff Plan'!$D$4:$D$11,$C663)/12,2)</f>
      </c>
      <c r="G663" s="26">
        <f>MIN(INDEX('Payoff Plan'!$E$4:$E$11,$C663),E663+F663)</f>
      </c>
      <c r="H663" s="26">
        <f>H662-I662</f>
      </c>
      <c r="I663" s="26">
        <f>MAX(0,ROUND(MIN(E663+F663-G663,H663),2))</f>
      </c>
      <c r="J663" s="26">
        <f>ROUND(E663+F663-G663-I663,2)</f>
      </c>
    </row>
    <row r="664" spans="1:10" x14ac:dyDescent="0.25">
      <c r="A664" s="20">
        <v>83</v>
      </c>
      <c r="B664" s="25">
        <f>DATE(YEAR(Debts!$B$5),MONTH(Debts!$B$5)+$A664-1,1)</f>
      </c>
      <c r="C664" s="20">
        <v>4</v>
      </c>
      <c r="D664" s="21">
        <f>INDEX('Payoff Plan'!$B$4:$B$11,$C664)</f>
      </c>
      <c r="E664" s="26">
        <f>J656</f>
      </c>
      <c r="F664" s="26">
        <f>ROUND(E664*INDEX('Payoff Plan'!$D$4:$D$11,$C664)/12,2)</f>
      </c>
      <c r="G664" s="26">
        <f>MIN(INDEX('Payoff Plan'!$E$4:$E$11,$C664),E664+F664)</f>
      </c>
      <c r="H664" s="26">
        <f>H663-I663</f>
      </c>
      <c r="I664" s="26">
        <f>MAX(0,ROUND(MIN(E664+F664-G664,H664),2))</f>
      </c>
      <c r="J664" s="26">
        <f>ROUND(E664+F664-G664-I664,2)</f>
      </c>
    </row>
    <row r="665" spans="1:10" x14ac:dyDescent="0.25">
      <c r="A665" s="20">
        <v>83</v>
      </c>
      <c r="B665" s="25">
        <f>DATE(YEAR(Debts!$B$5),MONTH(Debts!$B$5)+$A665-1,1)</f>
      </c>
      <c r="C665" s="20">
        <v>5</v>
      </c>
      <c r="D665" s="21">
        <f>INDEX('Payoff Plan'!$B$4:$B$11,$C665)</f>
      </c>
      <c r="E665" s="26">
        <f>J657</f>
      </c>
      <c r="F665" s="26">
        <f>ROUND(E665*INDEX('Payoff Plan'!$D$4:$D$11,$C665)/12,2)</f>
      </c>
      <c r="G665" s="26">
        <f>MIN(INDEX('Payoff Plan'!$E$4:$E$11,$C665),E665+F665)</f>
      </c>
      <c r="H665" s="26">
        <f>H664-I664</f>
      </c>
      <c r="I665" s="26">
        <f>MAX(0,ROUND(MIN(E665+F665-G665,H665),2))</f>
      </c>
      <c r="J665" s="26">
        <f>ROUND(E665+F665-G665-I665,2)</f>
      </c>
    </row>
    <row r="666" spans="1:10" x14ac:dyDescent="0.25">
      <c r="A666" s="20">
        <v>83</v>
      </c>
      <c r="B666" s="25">
        <f>DATE(YEAR(Debts!$B$5),MONTH(Debts!$B$5)+$A666-1,1)</f>
      </c>
      <c r="C666" s="20">
        <v>6</v>
      </c>
      <c r="D666" s="21">
        <f>INDEX('Payoff Plan'!$B$4:$B$11,$C666)</f>
      </c>
      <c r="E666" s="26">
        <f>J658</f>
      </c>
      <c r="F666" s="26">
        <f>ROUND(E666*INDEX('Payoff Plan'!$D$4:$D$11,$C666)/12,2)</f>
      </c>
      <c r="G666" s="26">
        <f>MIN(INDEX('Payoff Plan'!$E$4:$E$11,$C666),E666+F666)</f>
      </c>
      <c r="H666" s="26">
        <f>H665-I665</f>
      </c>
      <c r="I666" s="26">
        <f>MAX(0,ROUND(MIN(E666+F666-G666,H666),2))</f>
      </c>
      <c r="J666" s="26">
        <f>ROUND(E666+F666-G666-I666,2)</f>
      </c>
    </row>
    <row r="667" spans="1:10" x14ac:dyDescent="0.25">
      <c r="A667" s="20">
        <v>83</v>
      </c>
      <c r="B667" s="25">
        <f>DATE(YEAR(Debts!$B$5),MONTH(Debts!$B$5)+$A667-1,1)</f>
      </c>
      <c r="C667" s="20">
        <v>7</v>
      </c>
      <c r="D667" s="21">
        <f>INDEX('Payoff Plan'!$B$4:$B$11,$C667)</f>
      </c>
      <c r="E667" s="26">
        <f>J659</f>
      </c>
      <c r="F667" s="26">
        <f>ROUND(E667*INDEX('Payoff Plan'!$D$4:$D$11,$C667)/12,2)</f>
      </c>
      <c r="G667" s="26">
        <f>MIN(INDEX('Payoff Plan'!$E$4:$E$11,$C667),E667+F667)</f>
      </c>
      <c r="H667" s="26">
        <f>H666-I666</f>
      </c>
      <c r="I667" s="26">
        <f>MAX(0,ROUND(MIN(E667+F667-G667,H667),2))</f>
      </c>
      <c r="J667" s="26">
        <f>ROUND(E667+F667-G667-I667,2)</f>
      </c>
    </row>
    <row r="668" spans="1:10" x14ac:dyDescent="0.25">
      <c r="A668" s="20">
        <v>83</v>
      </c>
      <c r="B668" s="25">
        <f>DATE(YEAR(Debts!$B$5),MONTH(Debts!$B$5)+$A668-1,1)</f>
      </c>
      <c r="C668" s="20">
        <v>8</v>
      </c>
      <c r="D668" s="21">
        <f>INDEX('Payoff Plan'!$B$4:$B$11,$C668)</f>
      </c>
      <c r="E668" s="26">
        <f>J660</f>
      </c>
      <c r="F668" s="26">
        <f>ROUND(E668*INDEX('Payoff Plan'!$D$4:$D$11,$C668)/12,2)</f>
      </c>
      <c r="G668" s="26">
        <f>MIN(INDEX('Payoff Plan'!$E$4:$E$11,$C668),E668+F668)</f>
      </c>
      <c r="H668" s="26">
        <f>H667-I667</f>
      </c>
      <c r="I668" s="26">
        <f>MAX(0,ROUND(MIN(E668+F668-G668,H668),2))</f>
      </c>
      <c r="J668" s="26">
        <f>ROUND(E668+F668-G668-I668,2)</f>
      </c>
    </row>
    <row r="669" spans="1:10" x14ac:dyDescent="0.25">
      <c r="A669" s="20">
        <v>84</v>
      </c>
      <c r="B669" s="25">
        <f>DATE(YEAR(Debts!$B$5),MONTH(Debts!$B$5)+$A669-1,1)</f>
      </c>
      <c r="C669" s="20">
        <v>1</v>
      </c>
      <c r="D669" s="21">
        <f>INDEX('Payoff Plan'!$B$4:$B$11,$C669)</f>
      </c>
      <c r="E669" s="26">
        <f>J661</f>
      </c>
      <c r="F669" s="26">
        <f>ROUND(E669*INDEX('Payoff Plan'!$D$4:$D$11,$C669)/12,2)</f>
      </c>
      <c r="G669" s="26">
        <f>MIN(INDEX('Payoff Plan'!$E$4:$E$11,$C669),E669+F669)</f>
      </c>
      <c r="H669" s="26">
        <f>Debts!$B$6-SUM(G669:G676)</f>
      </c>
      <c r="I669" s="26">
        <f>MAX(0,ROUND(MIN(E669+F669-G669,H669),2))</f>
      </c>
      <c r="J669" s="26">
        <f>ROUND(E669+F669-G669-I669,2)</f>
      </c>
    </row>
    <row r="670" spans="1:10" x14ac:dyDescent="0.25">
      <c r="A670" s="20">
        <v>84</v>
      </c>
      <c r="B670" s="25">
        <f>DATE(YEAR(Debts!$B$5),MONTH(Debts!$B$5)+$A670-1,1)</f>
      </c>
      <c r="C670" s="20">
        <v>2</v>
      </c>
      <c r="D670" s="21">
        <f>INDEX('Payoff Plan'!$B$4:$B$11,$C670)</f>
      </c>
      <c r="E670" s="26">
        <f>J662</f>
      </c>
      <c r="F670" s="26">
        <f>ROUND(E670*INDEX('Payoff Plan'!$D$4:$D$11,$C670)/12,2)</f>
      </c>
      <c r="G670" s="26">
        <f>MIN(INDEX('Payoff Plan'!$E$4:$E$11,$C670),E670+F670)</f>
      </c>
      <c r="H670" s="26">
        <f>H669-I669</f>
      </c>
      <c r="I670" s="26">
        <f>MAX(0,ROUND(MIN(E670+F670-G670,H670),2))</f>
      </c>
      <c r="J670" s="26">
        <f>ROUND(E670+F670-G670-I670,2)</f>
      </c>
    </row>
    <row r="671" spans="1:10" x14ac:dyDescent="0.25">
      <c r="A671" s="20">
        <v>84</v>
      </c>
      <c r="B671" s="25">
        <f>DATE(YEAR(Debts!$B$5),MONTH(Debts!$B$5)+$A671-1,1)</f>
      </c>
      <c r="C671" s="20">
        <v>3</v>
      </c>
      <c r="D671" s="21">
        <f>INDEX('Payoff Plan'!$B$4:$B$11,$C671)</f>
      </c>
      <c r="E671" s="26">
        <f>J663</f>
      </c>
      <c r="F671" s="26">
        <f>ROUND(E671*INDEX('Payoff Plan'!$D$4:$D$11,$C671)/12,2)</f>
      </c>
      <c r="G671" s="26">
        <f>MIN(INDEX('Payoff Plan'!$E$4:$E$11,$C671),E671+F671)</f>
      </c>
      <c r="H671" s="26">
        <f>H670-I670</f>
      </c>
      <c r="I671" s="26">
        <f>MAX(0,ROUND(MIN(E671+F671-G671,H671),2))</f>
      </c>
      <c r="J671" s="26">
        <f>ROUND(E671+F671-G671-I671,2)</f>
      </c>
    </row>
    <row r="672" spans="1:10" x14ac:dyDescent="0.25">
      <c r="A672" s="20">
        <v>84</v>
      </c>
      <c r="B672" s="25">
        <f>DATE(YEAR(Debts!$B$5),MONTH(Debts!$B$5)+$A672-1,1)</f>
      </c>
      <c r="C672" s="20">
        <v>4</v>
      </c>
      <c r="D672" s="21">
        <f>INDEX('Payoff Plan'!$B$4:$B$11,$C672)</f>
      </c>
      <c r="E672" s="26">
        <f>J664</f>
      </c>
      <c r="F672" s="26">
        <f>ROUND(E672*INDEX('Payoff Plan'!$D$4:$D$11,$C672)/12,2)</f>
      </c>
      <c r="G672" s="26">
        <f>MIN(INDEX('Payoff Plan'!$E$4:$E$11,$C672),E672+F672)</f>
      </c>
      <c r="H672" s="26">
        <f>H671-I671</f>
      </c>
      <c r="I672" s="26">
        <f>MAX(0,ROUND(MIN(E672+F672-G672,H672),2))</f>
      </c>
      <c r="J672" s="26">
        <f>ROUND(E672+F672-G672-I672,2)</f>
      </c>
    </row>
    <row r="673" spans="1:10" x14ac:dyDescent="0.25">
      <c r="A673" s="20">
        <v>84</v>
      </c>
      <c r="B673" s="25">
        <f>DATE(YEAR(Debts!$B$5),MONTH(Debts!$B$5)+$A673-1,1)</f>
      </c>
      <c r="C673" s="20">
        <v>5</v>
      </c>
      <c r="D673" s="21">
        <f>INDEX('Payoff Plan'!$B$4:$B$11,$C673)</f>
      </c>
      <c r="E673" s="26">
        <f>J665</f>
      </c>
      <c r="F673" s="26">
        <f>ROUND(E673*INDEX('Payoff Plan'!$D$4:$D$11,$C673)/12,2)</f>
      </c>
      <c r="G673" s="26">
        <f>MIN(INDEX('Payoff Plan'!$E$4:$E$11,$C673),E673+F673)</f>
      </c>
      <c r="H673" s="26">
        <f>H672-I672</f>
      </c>
      <c r="I673" s="26">
        <f>MAX(0,ROUND(MIN(E673+F673-G673,H673),2))</f>
      </c>
      <c r="J673" s="26">
        <f>ROUND(E673+F673-G673-I673,2)</f>
      </c>
    </row>
    <row r="674" spans="1:10" x14ac:dyDescent="0.25">
      <c r="A674" s="20">
        <v>84</v>
      </c>
      <c r="B674" s="25">
        <f>DATE(YEAR(Debts!$B$5),MONTH(Debts!$B$5)+$A674-1,1)</f>
      </c>
      <c r="C674" s="20">
        <v>6</v>
      </c>
      <c r="D674" s="21">
        <f>INDEX('Payoff Plan'!$B$4:$B$11,$C674)</f>
      </c>
      <c r="E674" s="26">
        <f>J666</f>
      </c>
      <c r="F674" s="26">
        <f>ROUND(E674*INDEX('Payoff Plan'!$D$4:$D$11,$C674)/12,2)</f>
      </c>
      <c r="G674" s="26">
        <f>MIN(INDEX('Payoff Plan'!$E$4:$E$11,$C674),E674+F674)</f>
      </c>
      <c r="H674" s="26">
        <f>H673-I673</f>
      </c>
      <c r="I674" s="26">
        <f>MAX(0,ROUND(MIN(E674+F674-G674,H674),2))</f>
      </c>
      <c r="J674" s="26">
        <f>ROUND(E674+F674-G674-I674,2)</f>
      </c>
    </row>
    <row r="675" spans="1:10" x14ac:dyDescent="0.25">
      <c r="A675" s="20">
        <v>84</v>
      </c>
      <c r="B675" s="25">
        <f>DATE(YEAR(Debts!$B$5),MONTH(Debts!$B$5)+$A675-1,1)</f>
      </c>
      <c r="C675" s="20">
        <v>7</v>
      </c>
      <c r="D675" s="21">
        <f>INDEX('Payoff Plan'!$B$4:$B$11,$C675)</f>
      </c>
      <c r="E675" s="26">
        <f>J667</f>
      </c>
      <c r="F675" s="26">
        <f>ROUND(E675*INDEX('Payoff Plan'!$D$4:$D$11,$C675)/12,2)</f>
      </c>
      <c r="G675" s="26">
        <f>MIN(INDEX('Payoff Plan'!$E$4:$E$11,$C675),E675+F675)</f>
      </c>
      <c r="H675" s="26">
        <f>H674-I674</f>
      </c>
      <c r="I675" s="26">
        <f>MAX(0,ROUND(MIN(E675+F675-G675,H675),2))</f>
      </c>
      <c r="J675" s="26">
        <f>ROUND(E675+F675-G675-I675,2)</f>
      </c>
    </row>
    <row r="676" spans="1:10" x14ac:dyDescent="0.25">
      <c r="A676" s="20">
        <v>84</v>
      </c>
      <c r="B676" s="25">
        <f>DATE(YEAR(Debts!$B$5),MONTH(Debts!$B$5)+$A676-1,1)</f>
      </c>
      <c r="C676" s="20">
        <v>8</v>
      </c>
      <c r="D676" s="21">
        <f>INDEX('Payoff Plan'!$B$4:$B$11,$C676)</f>
      </c>
      <c r="E676" s="26">
        <f>J668</f>
      </c>
      <c r="F676" s="26">
        <f>ROUND(E676*INDEX('Payoff Plan'!$D$4:$D$11,$C676)/12,2)</f>
      </c>
      <c r="G676" s="26">
        <f>MIN(INDEX('Payoff Plan'!$E$4:$E$11,$C676),E676+F676)</f>
      </c>
      <c r="H676" s="26">
        <f>H675-I675</f>
      </c>
      <c r="I676" s="26">
        <f>MAX(0,ROUND(MIN(E676+F676-G676,H676),2))</f>
      </c>
      <c r="J676" s="26">
        <f>ROUND(E676+F676-G676-I676,2)</f>
      </c>
    </row>
    <row r="677" spans="1:10" x14ac:dyDescent="0.25">
      <c r="A677" s="20">
        <v>85</v>
      </c>
      <c r="B677" s="25">
        <f>DATE(YEAR(Debts!$B$5),MONTH(Debts!$B$5)+$A677-1,1)</f>
      </c>
      <c r="C677" s="20">
        <v>1</v>
      </c>
      <c r="D677" s="21">
        <f>INDEX('Payoff Plan'!$B$4:$B$11,$C677)</f>
      </c>
      <c r="E677" s="26">
        <f>J669</f>
      </c>
      <c r="F677" s="26">
        <f>ROUND(E677*INDEX('Payoff Plan'!$D$4:$D$11,$C677)/12,2)</f>
      </c>
      <c r="G677" s="26">
        <f>MIN(INDEX('Payoff Plan'!$E$4:$E$11,$C677),E677+F677)</f>
      </c>
      <c r="H677" s="26">
        <f>Debts!$B$6-SUM(G677:G684)</f>
      </c>
      <c r="I677" s="26">
        <f>MAX(0,ROUND(MIN(E677+F677-G677,H677),2))</f>
      </c>
      <c r="J677" s="26">
        <f>ROUND(E677+F677-G677-I677,2)</f>
      </c>
    </row>
    <row r="678" spans="1:10" x14ac:dyDescent="0.25">
      <c r="A678" s="20">
        <v>85</v>
      </c>
      <c r="B678" s="25">
        <f>DATE(YEAR(Debts!$B$5),MONTH(Debts!$B$5)+$A678-1,1)</f>
      </c>
      <c r="C678" s="20">
        <v>2</v>
      </c>
      <c r="D678" s="21">
        <f>INDEX('Payoff Plan'!$B$4:$B$11,$C678)</f>
      </c>
      <c r="E678" s="26">
        <f>J670</f>
      </c>
      <c r="F678" s="26">
        <f>ROUND(E678*INDEX('Payoff Plan'!$D$4:$D$11,$C678)/12,2)</f>
      </c>
      <c r="G678" s="26">
        <f>MIN(INDEX('Payoff Plan'!$E$4:$E$11,$C678),E678+F678)</f>
      </c>
      <c r="H678" s="26">
        <f>H677-I677</f>
      </c>
      <c r="I678" s="26">
        <f>MAX(0,ROUND(MIN(E678+F678-G678,H678),2))</f>
      </c>
      <c r="J678" s="26">
        <f>ROUND(E678+F678-G678-I678,2)</f>
      </c>
    </row>
    <row r="679" spans="1:10" x14ac:dyDescent="0.25">
      <c r="A679" s="20">
        <v>85</v>
      </c>
      <c r="B679" s="25">
        <f>DATE(YEAR(Debts!$B$5),MONTH(Debts!$B$5)+$A679-1,1)</f>
      </c>
      <c r="C679" s="20">
        <v>3</v>
      </c>
      <c r="D679" s="21">
        <f>INDEX('Payoff Plan'!$B$4:$B$11,$C679)</f>
      </c>
      <c r="E679" s="26">
        <f>J671</f>
      </c>
      <c r="F679" s="26">
        <f>ROUND(E679*INDEX('Payoff Plan'!$D$4:$D$11,$C679)/12,2)</f>
      </c>
      <c r="G679" s="26">
        <f>MIN(INDEX('Payoff Plan'!$E$4:$E$11,$C679),E679+F679)</f>
      </c>
      <c r="H679" s="26">
        <f>H678-I678</f>
      </c>
      <c r="I679" s="26">
        <f>MAX(0,ROUND(MIN(E679+F679-G679,H679),2))</f>
      </c>
      <c r="J679" s="26">
        <f>ROUND(E679+F679-G679-I679,2)</f>
      </c>
    </row>
    <row r="680" spans="1:10" x14ac:dyDescent="0.25">
      <c r="A680" s="20">
        <v>85</v>
      </c>
      <c r="B680" s="25">
        <f>DATE(YEAR(Debts!$B$5),MONTH(Debts!$B$5)+$A680-1,1)</f>
      </c>
      <c r="C680" s="20">
        <v>4</v>
      </c>
      <c r="D680" s="21">
        <f>INDEX('Payoff Plan'!$B$4:$B$11,$C680)</f>
      </c>
      <c r="E680" s="26">
        <f>J672</f>
      </c>
      <c r="F680" s="26">
        <f>ROUND(E680*INDEX('Payoff Plan'!$D$4:$D$11,$C680)/12,2)</f>
      </c>
      <c r="G680" s="26">
        <f>MIN(INDEX('Payoff Plan'!$E$4:$E$11,$C680),E680+F680)</f>
      </c>
      <c r="H680" s="26">
        <f>H679-I679</f>
      </c>
      <c r="I680" s="26">
        <f>MAX(0,ROUND(MIN(E680+F680-G680,H680),2))</f>
      </c>
      <c r="J680" s="26">
        <f>ROUND(E680+F680-G680-I680,2)</f>
      </c>
    </row>
    <row r="681" spans="1:10" x14ac:dyDescent="0.25">
      <c r="A681" s="20">
        <v>85</v>
      </c>
      <c r="B681" s="25">
        <f>DATE(YEAR(Debts!$B$5),MONTH(Debts!$B$5)+$A681-1,1)</f>
      </c>
      <c r="C681" s="20">
        <v>5</v>
      </c>
      <c r="D681" s="21">
        <f>INDEX('Payoff Plan'!$B$4:$B$11,$C681)</f>
      </c>
      <c r="E681" s="26">
        <f>J673</f>
      </c>
      <c r="F681" s="26">
        <f>ROUND(E681*INDEX('Payoff Plan'!$D$4:$D$11,$C681)/12,2)</f>
      </c>
      <c r="G681" s="26">
        <f>MIN(INDEX('Payoff Plan'!$E$4:$E$11,$C681),E681+F681)</f>
      </c>
      <c r="H681" s="26">
        <f>H680-I680</f>
      </c>
      <c r="I681" s="26">
        <f>MAX(0,ROUND(MIN(E681+F681-G681,H681),2))</f>
      </c>
      <c r="J681" s="26">
        <f>ROUND(E681+F681-G681-I681,2)</f>
      </c>
    </row>
    <row r="682" spans="1:10" x14ac:dyDescent="0.25">
      <c r="A682" s="20">
        <v>85</v>
      </c>
      <c r="B682" s="25">
        <f>DATE(YEAR(Debts!$B$5),MONTH(Debts!$B$5)+$A682-1,1)</f>
      </c>
      <c r="C682" s="20">
        <v>6</v>
      </c>
      <c r="D682" s="21">
        <f>INDEX('Payoff Plan'!$B$4:$B$11,$C682)</f>
      </c>
      <c r="E682" s="26">
        <f>J674</f>
      </c>
      <c r="F682" s="26">
        <f>ROUND(E682*INDEX('Payoff Plan'!$D$4:$D$11,$C682)/12,2)</f>
      </c>
      <c r="G682" s="26">
        <f>MIN(INDEX('Payoff Plan'!$E$4:$E$11,$C682),E682+F682)</f>
      </c>
      <c r="H682" s="26">
        <f>H681-I681</f>
      </c>
      <c r="I682" s="26">
        <f>MAX(0,ROUND(MIN(E682+F682-G682,H682),2))</f>
      </c>
      <c r="J682" s="26">
        <f>ROUND(E682+F682-G682-I682,2)</f>
      </c>
    </row>
    <row r="683" spans="1:10" x14ac:dyDescent="0.25">
      <c r="A683" s="20">
        <v>85</v>
      </c>
      <c r="B683" s="25">
        <f>DATE(YEAR(Debts!$B$5),MONTH(Debts!$B$5)+$A683-1,1)</f>
      </c>
      <c r="C683" s="20">
        <v>7</v>
      </c>
      <c r="D683" s="21">
        <f>INDEX('Payoff Plan'!$B$4:$B$11,$C683)</f>
      </c>
      <c r="E683" s="26">
        <f>J675</f>
      </c>
      <c r="F683" s="26">
        <f>ROUND(E683*INDEX('Payoff Plan'!$D$4:$D$11,$C683)/12,2)</f>
      </c>
      <c r="G683" s="26">
        <f>MIN(INDEX('Payoff Plan'!$E$4:$E$11,$C683),E683+F683)</f>
      </c>
      <c r="H683" s="26">
        <f>H682-I682</f>
      </c>
      <c r="I683" s="26">
        <f>MAX(0,ROUND(MIN(E683+F683-G683,H683),2))</f>
      </c>
      <c r="J683" s="26">
        <f>ROUND(E683+F683-G683-I683,2)</f>
      </c>
    </row>
    <row r="684" spans="1:10" x14ac:dyDescent="0.25">
      <c r="A684" s="20">
        <v>85</v>
      </c>
      <c r="B684" s="25">
        <f>DATE(YEAR(Debts!$B$5),MONTH(Debts!$B$5)+$A684-1,1)</f>
      </c>
      <c r="C684" s="20">
        <v>8</v>
      </c>
      <c r="D684" s="21">
        <f>INDEX('Payoff Plan'!$B$4:$B$11,$C684)</f>
      </c>
      <c r="E684" s="26">
        <f>J676</f>
      </c>
      <c r="F684" s="26">
        <f>ROUND(E684*INDEX('Payoff Plan'!$D$4:$D$11,$C684)/12,2)</f>
      </c>
      <c r="G684" s="26">
        <f>MIN(INDEX('Payoff Plan'!$E$4:$E$11,$C684),E684+F684)</f>
      </c>
      <c r="H684" s="26">
        <f>H683-I683</f>
      </c>
      <c r="I684" s="26">
        <f>MAX(0,ROUND(MIN(E684+F684-G684,H684),2))</f>
      </c>
      <c r="J684" s="26">
        <f>ROUND(E684+F684-G684-I684,2)</f>
      </c>
    </row>
    <row r="685" spans="1:10" x14ac:dyDescent="0.25">
      <c r="A685" s="20">
        <v>86</v>
      </c>
      <c r="B685" s="25">
        <f>DATE(YEAR(Debts!$B$5),MONTH(Debts!$B$5)+$A685-1,1)</f>
      </c>
      <c r="C685" s="20">
        <v>1</v>
      </c>
      <c r="D685" s="21">
        <f>INDEX('Payoff Plan'!$B$4:$B$11,$C685)</f>
      </c>
      <c r="E685" s="26">
        <f>J677</f>
      </c>
      <c r="F685" s="26">
        <f>ROUND(E685*INDEX('Payoff Plan'!$D$4:$D$11,$C685)/12,2)</f>
      </c>
      <c r="G685" s="26">
        <f>MIN(INDEX('Payoff Plan'!$E$4:$E$11,$C685),E685+F685)</f>
      </c>
      <c r="H685" s="26">
        <f>Debts!$B$6-SUM(G685:G692)</f>
      </c>
      <c r="I685" s="26">
        <f>MAX(0,ROUND(MIN(E685+F685-G685,H685),2))</f>
      </c>
      <c r="J685" s="26">
        <f>ROUND(E685+F685-G685-I685,2)</f>
      </c>
    </row>
    <row r="686" spans="1:10" x14ac:dyDescent="0.25">
      <c r="A686" s="20">
        <v>86</v>
      </c>
      <c r="B686" s="25">
        <f>DATE(YEAR(Debts!$B$5),MONTH(Debts!$B$5)+$A686-1,1)</f>
      </c>
      <c r="C686" s="20">
        <v>2</v>
      </c>
      <c r="D686" s="21">
        <f>INDEX('Payoff Plan'!$B$4:$B$11,$C686)</f>
      </c>
      <c r="E686" s="26">
        <f>J678</f>
      </c>
      <c r="F686" s="26">
        <f>ROUND(E686*INDEX('Payoff Plan'!$D$4:$D$11,$C686)/12,2)</f>
      </c>
      <c r="G686" s="26">
        <f>MIN(INDEX('Payoff Plan'!$E$4:$E$11,$C686),E686+F686)</f>
      </c>
      <c r="H686" s="26">
        <f>H685-I685</f>
      </c>
      <c r="I686" s="26">
        <f>MAX(0,ROUND(MIN(E686+F686-G686,H686),2))</f>
      </c>
      <c r="J686" s="26">
        <f>ROUND(E686+F686-G686-I686,2)</f>
      </c>
    </row>
    <row r="687" spans="1:10" x14ac:dyDescent="0.25">
      <c r="A687" s="20">
        <v>86</v>
      </c>
      <c r="B687" s="25">
        <f>DATE(YEAR(Debts!$B$5),MONTH(Debts!$B$5)+$A687-1,1)</f>
      </c>
      <c r="C687" s="20">
        <v>3</v>
      </c>
      <c r="D687" s="21">
        <f>INDEX('Payoff Plan'!$B$4:$B$11,$C687)</f>
      </c>
      <c r="E687" s="26">
        <f>J679</f>
      </c>
      <c r="F687" s="26">
        <f>ROUND(E687*INDEX('Payoff Plan'!$D$4:$D$11,$C687)/12,2)</f>
      </c>
      <c r="G687" s="26">
        <f>MIN(INDEX('Payoff Plan'!$E$4:$E$11,$C687),E687+F687)</f>
      </c>
      <c r="H687" s="26">
        <f>H686-I686</f>
      </c>
      <c r="I687" s="26">
        <f>MAX(0,ROUND(MIN(E687+F687-G687,H687),2))</f>
      </c>
      <c r="J687" s="26">
        <f>ROUND(E687+F687-G687-I687,2)</f>
      </c>
    </row>
    <row r="688" spans="1:10" x14ac:dyDescent="0.25">
      <c r="A688" s="20">
        <v>86</v>
      </c>
      <c r="B688" s="25">
        <f>DATE(YEAR(Debts!$B$5),MONTH(Debts!$B$5)+$A688-1,1)</f>
      </c>
      <c r="C688" s="20">
        <v>4</v>
      </c>
      <c r="D688" s="21">
        <f>INDEX('Payoff Plan'!$B$4:$B$11,$C688)</f>
      </c>
      <c r="E688" s="26">
        <f>J680</f>
      </c>
      <c r="F688" s="26">
        <f>ROUND(E688*INDEX('Payoff Plan'!$D$4:$D$11,$C688)/12,2)</f>
      </c>
      <c r="G688" s="26">
        <f>MIN(INDEX('Payoff Plan'!$E$4:$E$11,$C688),E688+F688)</f>
      </c>
      <c r="H688" s="26">
        <f>H687-I687</f>
      </c>
      <c r="I688" s="26">
        <f>MAX(0,ROUND(MIN(E688+F688-G688,H688),2))</f>
      </c>
      <c r="J688" s="26">
        <f>ROUND(E688+F688-G688-I688,2)</f>
      </c>
    </row>
    <row r="689" spans="1:10" x14ac:dyDescent="0.25">
      <c r="A689" s="20">
        <v>86</v>
      </c>
      <c r="B689" s="25">
        <f>DATE(YEAR(Debts!$B$5),MONTH(Debts!$B$5)+$A689-1,1)</f>
      </c>
      <c r="C689" s="20">
        <v>5</v>
      </c>
      <c r="D689" s="21">
        <f>INDEX('Payoff Plan'!$B$4:$B$11,$C689)</f>
      </c>
      <c r="E689" s="26">
        <f>J681</f>
      </c>
      <c r="F689" s="26">
        <f>ROUND(E689*INDEX('Payoff Plan'!$D$4:$D$11,$C689)/12,2)</f>
      </c>
      <c r="G689" s="26">
        <f>MIN(INDEX('Payoff Plan'!$E$4:$E$11,$C689),E689+F689)</f>
      </c>
      <c r="H689" s="26">
        <f>H688-I688</f>
      </c>
      <c r="I689" s="26">
        <f>MAX(0,ROUND(MIN(E689+F689-G689,H689),2))</f>
      </c>
      <c r="J689" s="26">
        <f>ROUND(E689+F689-G689-I689,2)</f>
      </c>
    </row>
    <row r="690" spans="1:10" x14ac:dyDescent="0.25">
      <c r="A690" s="20">
        <v>86</v>
      </c>
      <c r="B690" s="25">
        <f>DATE(YEAR(Debts!$B$5),MONTH(Debts!$B$5)+$A690-1,1)</f>
      </c>
      <c r="C690" s="20">
        <v>6</v>
      </c>
      <c r="D690" s="21">
        <f>INDEX('Payoff Plan'!$B$4:$B$11,$C690)</f>
      </c>
      <c r="E690" s="26">
        <f>J682</f>
      </c>
      <c r="F690" s="26">
        <f>ROUND(E690*INDEX('Payoff Plan'!$D$4:$D$11,$C690)/12,2)</f>
      </c>
      <c r="G690" s="26">
        <f>MIN(INDEX('Payoff Plan'!$E$4:$E$11,$C690),E690+F690)</f>
      </c>
      <c r="H690" s="26">
        <f>H689-I689</f>
      </c>
      <c r="I690" s="26">
        <f>MAX(0,ROUND(MIN(E690+F690-G690,H690),2))</f>
      </c>
      <c r="J690" s="26">
        <f>ROUND(E690+F690-G690-I690,2)</f>
      </c>
    </row>
    <row r="691" spans="1:10" x14ac:dyDescent="0.25">
      <c r="A691" s="20">
        <v>86</v>
      </c>
      <c r="B691" s="25">
        <f>DATE(YEAR(Debts!$B$5),MONTH(Debts!$B$5)+$A691-1,1)</f>
      </c>
      <c r="C691" s="20">
        <v>7</v>
      </c>
      <c r="D691" s="21">
        <f>INDEX('Payoff Plan'!$B$4:$B$11,$C691)</f>
      </c>
      <c r="E691" s="26">
        <f>J683</f>
      </c>
      <c r="F691" s="26">
        <f>ROUND(E691*INDEX('Payoff Plan'!$D$4:$D$11,$C691)/12,2)</f>
      </c>
      <c r="G691" s="26">
        <f>MIN(INDEX('Payoff Plan'!$E$4:$E$11,$C691),E691+F691)</f>
      </c>
      <c r="H691" s="26">
        <f>H690-I690</f>
      </c>
      <c r="I691" s="26">
        <f>MAX(0,ROUND(MIN(E691+F691-G691,H691),2))</f>
      </c>
      <c r="J691" s="26">
        <f>ROUND(E691+F691-G691-I691,2)</f>
      </c>
    </row>
    <row r="692" spans="1:10" x14ac:dyDescent="0.25">
      <c r="A692" s="20">
        <v>86</v>
      </c>
      <c r="B692" s="25">
        <f>DATE(YEAR(Debts!$B$5),MONTH(Debts!$B$5)+$A692-1,1)</f>
      </c>
      <c r="C692" s="20">
        <v>8</v>
      </c>
      <c r="D692" s="21">
        <f>INDEX('Payoff Plan'!$B$4:$B$11,$C692)</f>
      </c>
      <c r="E692" s="26">
        <f>J684</f>
      </c>
      <c r="F692" s="26">
        <f>ROUND(E692*INDEX('Payoff Plan'!$D$4:$D$11,$C692)/12,2)</f>
      </c>
      <c r="G692" s="26">
        <f>MIN(INDEX('Payoff Plan'!$E$4:$E$11,$C692),E692+F692)</f>
      </c>
      <c r="H692" s="26">
        <f>H691-I691</f>
      </c>
      <c r="I692" s="26">
        <f>MAX(0,ROUND(MIN(E692+F692-G692,H692),2))</f>
      </c>
      <c r="J692" s="26">
        <f>ROUND(E692+F692-G692-I692,2)</f>
      </c>
    </row>
    <row r="693" spans="1:10" x14ac:dyDescent="0.25">
      <c r="A693" s="20">
        <v>87</v>
      </c>
      <c r="B693" s="25">
        <f>DATE(YEAR(Debts!$B$5),MONTH(Debts!$B$5)+$A693-1,1)</f>
      </c>
      <c r="C693" s="20">
        <v>1</v>
      </c>
      <c r="D693" s="21">
        <f>INDEX('Payoff Plan'!$B$4:$B$11,$C693)</f>
      </c>
      <c r="E693" s="26">
        <f>J685</f>
      </c>
      <c r="F693" s="26">
        <f>ROUND(E693*INDEX('Payoff Plan'!$D$4:$D$11,$C693)/12,2)</f>
      </c>
      <c r="G693" s="26">
        <f>MIN(INDEX('Payoff Plan'!$E$4:$E$11,$C693),E693+F693)</f>
      </c>
      <c r="H693" s="26">
        <f>Debts!$B$6-SUM(G693:G700)</f>
      </c>
      <c r="I693" s="26">
        <f>MAX(0,ROUND(MIN(E693+F693-G693,H693),2))</f>
      </c>
      <c r="J693" s="26">
        <f>ROUND(E693+F693-G693-I693,2)</f>
      </c>
    </row>
    <row r="694" spans="1:10" x14ac:dyDescent="0.25">
      <c r="A694" s="20">
        <v>87</v>
      </c>
      <c r="B694" s="25">
        <f>DATE(YEAR(Debts!$B$5),MONTH(Debts!$B$5)+$A694-1,1)</f>
      </c>
      <c r="C694" s="20">
        <v>2</v>
      </c>
      <c r="D694" s="21">
        <f>INDEX('Payoff Plan'!$B$4:$B$11,$C694)</f>
      </c>
      <c r="E694" s="26">
        <f>J686</f>
      </c>
      <c r="F694" s="26">
        <f>ROUND(E694*INDEX('Payoff Plan'!$D$4:$D$11,$C694)/12,2)</f>
      </c>
      <c r="G694" s="26">
        <f>MIN(INDEX('Payoff Plan'!$E$4:$E$11,$C694),E694+F694)</f>
      </c>
      <c r="H694" s="26">
        <f>H693-I693</f>
      </c>
      <c r="I694" s="26">
        <f>MAX(0,ROUND(MIN(E694+F694-G694,H694),2))</f>
      </c>
      <c r="J694" s="26">
        <f>ROUND(E694+F694-G694-I694,2)</f>
      </c>
    </row>
    <row r="695" spans="1:10" x14ac:dyDescent="0.25">
      <c r="A695" s="20">
        <v>87</v>
      </c>
      <c r="B695" s="25">
        <f>DATE(YEAR(Debts!$B$5),MONTH(Debts!$B$5)+$A695-1,1)</f>
      </c>
      <c r="C695" s="20">
        <v>3</v>
      </c>
      <c r="D695" s="21">
        <f>INDEX('Payoff Plan'!$B$4:$B$11,$C695)</f>
      </c>
      <c r="E695" s="26">
        <f>J687</f>
      </c>
      <c r="F695" s="26">
        <f>ROUND(E695*INDEX('Payoff Plan'!$D$4:$D$11,$C695)/12,2)</f>
      </c>
      <c r="G695" s="26">
        <f>MIN(INDEX('Payoff Plan'!$E$4:$E$11,$C695),E695+F695)</f>
      </c>
      <c r="H695" s="26">
        <f>H694-I694</f>
      </c>
      <c r="I695" s="26">
        <f>MAX(0,ROUND(MIN(E695+F695-G695,H695),2))</f>
      </c>
      <c r="J695" s="26">
        <f>ROUND(E695+F695-G695-I695,2)</f>
      </c>
    </row>
    <row r="696" spans="1:10" x14ac:dyDescent="0.25">
      <c r="A696" s="20">
        <v>87</v>
      </c>
      <c r="B696" s="25">
        <f>DATE(YEAR(Debts!$B$5),MONTH(Debts!$B$5)+$A696-1,1)</f>
      </c>
      <c r="C696" s="20">
        <v>4</v>
      </c>
      <c r="D696" s="21">
        <f>INDEX('Payoff Plan'!$B$4:$B$11,$C696)</f>
      </c>
      <c r="E696" s="26">
        <f>J688</f>
      </c>
      <c r="F696" s="26">
        <f>ROUND(E696*INDEX('Payoff Plan'!$D$4:$D$11,$C696)/12,2)</f>
      </c>
      <c r="G696" s="26">
        <f>MIN(INDEX('Payoff Plan'!$E$4:$E$11,$C696),E696+F696)</f>
      </c>
      <c r="H696" s="26">
        <f>H695-I695</f>
      </c>
      <c r="I696" s="26">
        <f>MAX(0,ROUND(MIN(E696+F696-G696,H696),2))</f>
      </c>
      <c r="J696" s="26">
        <f>ROUND(E696+F696-G696-I696,2)</f>
      </c>
    </row>
    <row r="697" spans="1:10" x14ac:dyDescent="0.25">
      <c r="A697" s="20">
        <v>87</v>
      </c>
      <c r="B697" s="25">
        <f>DATE(YEAR(Debts!$B$5),MONTH(Debts!$B$5)+$A697-1,1)</f>
      </c>
      <c r="C697" s="20">
        <v>5</v>
      </c>
      <c r="D697" s="21">
        <f>INDEX('Payoff Plan'!$B$4:$B$11,$C697)</f>
      </c>
      <c r="E697" s="26">
        <f>J689</f>
      </c>
      <c r="F697" s="26">
        <f>ROUND(E697*INDEX('Payoff Plan'!$D$4:$D$11,$C697)/12,2)</f>
      </c>
      <c r="G697" s="26">
        <f>MIN(INDEX('Payoff Plan'!$E$4:$E$11,$C697),E697+F697)</f>
      </c>
      <c r="H697" s="26">
        <f>H696-I696</f>
      </c>
      <c r="I697" s="26">
        <f>MAX(0,ROUND(MIN(E697+F697-G697,H697),2))</f>
      </c>
      <c r="J697" s="26">
        <f>ROUND(E697+F697-G697-I697,2)</f>
      </c>
    </row>
    <row r="698" spans="1:10" x14ac:dyDescent="0.25">
      <c r="A698" s="20">
        <v>87</v>
      </c>
      <c r="B698" s="25">
        <f>DATE(YEAR(Debts!$B$5),MONTH(Debts!$B$5)+$A698-1,1)</f>
      </c>
      <c r="C698" s="20">
        <v>6</v>
      </c>
      <c r="D698" s="21">
        <f>INDEX('Payoff Plan'!$B$4:$B$11,$C698)</f>
      </c>
      <c r="E698" s="26">
        <f>J690</f>
      </c>
      <c r="F698" s="26">
        <f>ROUND(E698*INDEX('Payoff Plan'!$D$4:$D$11,$C698)/12,2)</f>
      </c>
      <c r="G698" s="26">
        <f>MIN(INDEX('Payoff Plan'!$E$4:$E$11,$C698),E698+F698)</f>
      </c>
      <c r="H698" s="26">
        <f>H697-I697</f>
      </c>
      <c r="I698" s="26">
        <f>MAX(0,ROUND(MIN(E698+F698-G698,H698),2))</f>
      </c>
      <c r="J698" s="26">
        <f>ROUND(E698+F698-G698-I698,2)</f>
      </c>
    </row>
    <row r="699" spans="1:10" x14ac:dyDescent="0.25">
      <c r="A699" s="20">
        <v>87</v>
      </c>
      <c r="B699" s="25">
        <f>DATE(YEAR(Debts!$B$5),MONTH(Debts!$B$5)+$A699-1,1)</f>
      </c>
      <c r="C699" s="20">
        <v>7</v>
      </c>
      <c r="D699" s="21">
        <f>INDEX('Payoff Plan'!$B$4:$B$11,$C699)</f>
      </c>
      <c r="E699" s="26">
        <f>J691</f>
      </c>
      <c r="F699" s="26">
        <f>ROUND(E699*INDEX('Payoff Plan'!$D$4:$D$11,$C699)/12,2)</f>
      </c>
      <c r="G699" s="26">
        <f>MIN(INDEX('Payoff Plan'!$E$4:$E$11,$C699),E699+F699)</f>
      </c>
      <c r="H699" s="26">
        <f>H698-I698</f>
      </c>
      <c r="I699" s="26">
        <f>MAX(0,ROUND(MIN(E699+F699-G699,H699),2))</f>
      </c>
      <c r="J699" s="26">
        <f>ROUND(E699+F699-G699-I699,2)</f>
      </c>
    </row>
    <row r="700" spans="1:10" x14ac:dyDescent="0.25">
      <c r="A700" s="20">
        <v>87</v>
      </c>
      <c r="B700" s="25">
        <f>DATE(YEAR(Debts!$B$5),MONTH(Debts!$B$5)+$A700-1,1)</f>
      </c>
      <c r="C700" s="20">
        <v>8</v>
      </c>
      <c r="D700" s="21">
        <f>INDEX('Payoff Plan'!$B$4:$B$11,$C700)</f>
      </c>
      <c r="E700" s="26">
        <f>J692</f>
      </c>
      <c r="F700" s="26">
        <f>ROUND(E700*INDEX('Payoff Plan'!$D$4:$D$11,$C700)/12,2)</f>
      </c>
      <c r="G700" s="26">
        <f>MIN(INDEX('Payoff Plan'!$E$4:$E$11,$C700),E700+F700)</f>
      </c>
      <c r="H700" s="26">
        <f>H699-I699</f>
      </c>
      <c r="I700" s="26">
        <f>MAX(0,ROUND(MIN(E700+F700-G700,H700),2))</f>
      </c>
      <c r="J700" s="26">
        <f>ROUND(E700+F700-G700-I700,2)</f>
      </c>
    </row>
    <row r="701" spans="1:10" x14ac:dyDescent="0.25">
      <c r="A701" s="20">
        <v>88</v>
      </c>
      <c r="B701" s="25">
        <f>DATE(YEAR(Debts!$B$5),MONTH(Debts!$B$5)+$A701-1,1)</f>
      </c>
      <c r="C701" s="20">
        <v>1</v>
      </c>
      <c r="D701" s="21">
        <f>INDEX('Payoff Plan'!$B$4:$B$11,$C701)</f>
      </c>
      <c r="E701" s="26">
        <f>J693</f>
      </c>
      <c r="F701" s="26">
        <f>ROUND(E701*INDEX('Payoff Plan'!$D$4:$D$11,$C701)/12,2)</f>
      </c>
      <c r="G701" s="26">
        <f>MIN(INDEX('Payoff Plan'!$E$4:$E$11,$C701),E701+F701)</f>
      </c>
      <c r="H701" s="26">
        <f>Debts!$B$6-SUM(G701:G708)</f>
      </c>
      <c r="I701" s="26">
        <f>MAX(0,ROUND(MIN(E701+F701-G701,H701),2))</f>
      </c>
      <c r="J701" s="26">
        <f>ROUND(E701+F701-G701-I701,2)</f>
      </c>
    </row>
    <row r="702" spans="1:10" x14ac:dyDescent="0.25">
      <c r="A702" s="20">
        <v>88</v>
      </c>
      <c r="B702" s="25">
        <f>DATE(YEAR(Debts!$B$5),MONTH(Debts!$B$5)+$A702-1,1)</f>
      </c>
      <c r="C702" s="20">
        <v>2</v>
      </c>
      <c r="D702" s="21">
        <f>INDEX('Payoff Plan'!$B$4:$B$11,$C702)</f>
      </c>
      <c r="E702" s="26">
        <f>J694</f>
      </c>
      <c r="F702" s="26">
        <f>ROUND(E702*INDEX('Payoff Plan'!$D$4:$D$11,$C702)/12,2)</f>
      </c>
      <c r="G702" s="26">
        <f>MIN(INDEX('Payoff Plan'!$E$4:$E$11,$C702),E702+F702)</f>
      </c>
      <c r="H702" s="26">
        <f>H701-I701</f>
      </c>
      <c r="I702" s="26">
        <f>MAX(0,ROUND(MIN(E702+F702-G702,H702),2))</f>
      </c>
      <c r="J702" s="26">
        <f>ROUND(E702+F702-G702-I702,2)</f>
      </c>
    </row>
    <row r="703" spans="1:10" x14ac:dyDescent="0.25">
      <c r="A703" s="20">
        <v>88</v>
      </c>
      <c r="B703" s="25">
        <f>DATE(YEAR(Debts!$B$5),MONTH(Debts!$B$5)+$A703-1,1)</f>
      </c>
      <c r="C703" s="20">
        <v>3</v>
      </c>
      <c r="D703" s="21">
        <f>INDEX('Payoff Plan'!$B$4:$B$11,$C703)</f>
      </c>
      <c r="E703" s="26">
        <f>J695</f>
      </c>
      <c r="F703" s="26">
        <f>ROUND(E703*INDEX('Payoff Plan'!$D$4:$D$11,$C703)/12,2)</f>
      </c>
      <c r="G703" s="26">
        <f>MIN(INDEX('Payoff Plan'!$E$4:$E$11,$C703),E703+F703)</f>
      </c>
      <c r="H703" s="26">
        <f>H702-I702</f>
      </c>
      <c r="I703" s="26">
        <f>MAX(0,ROUND(MIN(E703+F703-G703,H703),2))</f>
      </c>
      <c r="J703" s="26">
        <f>ROUND(E703+F703-G703-I703,2)</f>
      </c>
    </row>
    <row r="704" spans="1:10" x14ac:dyDescent="0.25">
      <c r="A704" s="20">
        <v>88</v>
      </c>
      <c r="B704" s="25">
        <f>DATE(YEAR(Debts!$B$5),MONTH(Debts!$B$5)+$A704-1,1)</f>
      </c>
      <c r="C704" s="20">
        <v>4</v>
      </c>
      <c r="D704" s="21">
        <f>INDEX('Payoff Plan'!$B$4:$B$11,$C704)</f>
      </c>
      <c r="E704" s="26">
        <f>J696</f>
      </c>
      <c r="F704" s="26">
        <f>ROUND(E704*INDEX('Payoff Plan'!$D$4:$D$11,$C704)/12,2)</f>
      </c>
      <c r="G704" s="26">
        <f>MIN(INDEX('Payoff Plan'!$E$4:$E$11,$C704),E704+F704)</f>
      </c>
      <c r="H704" s="26">
        <f>H703-I703</f>
      </c>
      <c r="I704" s="26">
        <f>MAX(0,ROUND(MIN(E704+F704-G704,H704),2))</f>
      </c>
      <c r="J704" s="26">
        <f>ROUND(E704+F704-G704-I704,2)</f>
      </c>
    </row>
    <row r="705" spans="1:10" x14ac:dyDescent="0.25">
      <c r="A705" s="20">
        <v>88</v>
      </c>
      <c r="B705" s="25">
        <f>DATE(YEAR(Debts!$B$5),MONTH(Debts!$B$5)+$A705-1,1)</f>
      </c>
      <c r="C705" s="20">
        <v>5</v>
      </c>
      <c r="D705" s="21">
        <f>INDEX('Payoff Plan'!$B$4:$B$11,$C705)</f>
      </c>
      <c r="E705" s="26">
        <f>J697</f>
      </c>
      <c r="F705" s="26">
        <f>ROUND(E705*INDEX('Payoff Plan'!$D$4:$D$11,$C705)/12,2)</f>
      </c>
      <c r="G705" s="26">
        <f>MIN(INDEX('Payoff Plan'!$E$4:$E$11,$C705),E705+F705)</f>
      </c>
      <c r="H705" s="26">
        <f>H704-I704</f>
      </c>
      <c r="I705" s="26">
        <f>MAX(0,ROUND(MIN(E705+F705-G705,H705),2))</f>
      </c>
      <c r="J705" s="26">
        <f>ROUND(E705+F705-G705-I705,2)</f>
      </c>
    </row>
    <row r="706" spans="1:10" x14ac:dyDescent="0.25">
      <c r="A706" s="20">
        <v>88</v>
      </c>
      <c r="B706" s="25">
        <f>DATE(YEAR(Debts!$B$5),MONTH(Debts!$B$5)+$A706-1,1)</f>
      </c>
      <c r="C706" s="20">
        <v>6</v>
      </c>
      <c r="D706" s="21">
        <f>INDEX('Payoff Plan'!$B$4:$B$11,$C706)</f>
      </c>
      <c r="E706" s="26">
        <f>J698</f>
      </c>
      <c r="F706" s="26">
        <f>ROUND(E706*INDEX('Payoff Plan'!$D$4:$D$11,$C706)/12,2)</f>
      </c>
      <c r="G706" s="26">
        <f>MIN(INDEX('Payoff Plan'!$E$4:$E$11,$C706),E706+F706)</f>
      </c>
      <c r="H706" s="26">
        <f>H705-I705</f>
      </c>
      <c r="I706" s="26">
        <f>MAX(0,ROUND(MIN(E706+F706-G706,H706),2))</f>
      </c>
      <c r="J706" s="26">
        <f>ROUND(E706+F706-G706-I706,2)</f>
      </c>
    </row>
    <row r="707" spans="1:10" x14ac:dyDescent="0.25">
      <c r="A707" s="20">
        <v>88</v>
      </c>
      <c r="B707" s="25">
        <f>DATE(YEAR(Debts!$B$5),MONTH(Debts!$B$5)+$A707-1,1)</f>
      </c>
      <c r="C707" s="20">
        <v>7</v>
      </c>
      <c r="D707" s="21">
        <f>INDEX('Payoff Plan'!$B$4:$B$11,$C707)</f>
      </c>
      <c r="E707" s="26">
        <f>J699</f>
      </c>
      <c r="F707" s="26">
        <f>ROUND(E707*INDEX('Payoff Plan'!$D$4:$D$11,$C707)/12,2)</f>
      </c>
      <c r="G707" s="26">
        <f>MIN(INDEX('Payoff Plan'!$E$4:$E$11,$C707),E707+F707)</f>
      </c>
      <c r="H707" s="26">
        <f>H706-I706</f>
      </c>
      <c r="I707" s="26">
        <f>MAX(0,ROUND(MIN(E707+F707-G707,H707),2))</f>
      </c>
      <c r="J707" s="26">
        <f>ROUND(E707+F707-G707-I707,2)</f>
      </c>
    </row>
    <row r="708" spans="1:10" x14ac:dyDescent="0.25">
      <c r="A708" s="20">
        <v>88</v>
      </c>
      <c r="B708" s="25">
        <f>DATE(YEAR(Debts!$B$5),MONTH(Debts!$B$5)+$A708-1,1)</f>
      </c>
      <c r="C708" s="20">
        <v>8</v>
      </c>
      <c r="D708" s="21">
        <f>INDEX('Payoff Plan'!$B$4:$B$11,$C708)</f>
      </c>
      <c r="E708" s="26">
        <f>J700</f>
      </c>
      <c r="F708" s="26">
        <f>ROUND(E708*INDEX('Payoff Plan'!$D$4:$D$11,$C708)/12,2)</f>
      </c>
      <c r="G708" s="26">
        <f>MIN(INDEX('Payoff Plan'!$E$4:$E$11,$C708),E708+F708)</f>
      </c>
      <c r="H708" s="26">
        <f>H707-I707</f>
      </c>
      <c r="I708" s="26">
        <f>MAX(0,ROUND(MIN(E708+F708-G708,H708),2))</f>
      </c>
      <c r="J708" s="26">
        <f>ROUND(E708+F708-G708-I708,2)</f>
      </c>
    </row>
    <row r="709" spans="1:10" x14ac:dyDescent="0.25">
      <c r="A709" s="20">
        <v>89</v>
      </c>
      <c r="B709" s="25">
        <f>DATE(YEAR(Debts!$B$5),MONTH(Debts!$B$5)+$A709-1,1)</f>
      </c>
      <c r="C709" s="20">
        <v>1</v>
      </c>
      <c r="D709" s="21">
        <f>INDEX('Payoff Plan'!$B$4:$B$11,$C709)</f>
      </c>
      <c r="E709" s="26">
        <f>J701</f>
      </c>
      <c r="F709" s="26">
        <f>ROUND(E709*INDEX('Payoff Plan'!$D$4:$D$11,$C709)/12,2)</f>
      </c>
      <c r="G709" s="26">
        <f>MIN(INDEX('Payoff Plan'!$E$4:$E$11,$C709),E709+F709)</f>
      </c>
      <c r="H709" s="26">
        <f>Debts!$B$6-SUM(G709:G716)</f>
      </c>
      <c r="I709" s="26">
        <f>MAX(0,ROUND(MIN(E709+F709-G709,H709),2))</f>
      </c>
      <c r="J709" s="26">
        <f>ROUND(E709+F709-G709-I709,2)</f>
      </c>
    </row>
    <row r="710" spans="1:10" x14ac:dyDescent="0.25">
      <c r="A710" s="20">
        <v>89</v>
      </c>
      <c r="B710" s="25">
        <f>DATE(YEAR(Debts!$B$5),MONTH(Debts!$B$5)+$A710-1,1)</f>
      </c>
      <c r="C710" s="20">
        <v>2</v>
      </c>
      <c r="D710" s="21">
        <f>INDEX('Payoff Plan'!$B$4:$B$11,$C710)</f>
      </c>
      <c r="E710" s="26">
        <f>J702</f>
      </c>
      <c r="F710" s="26">
        <f>ROUND(E710*INDEX('Payoff Plan'!$D$4:$D$11,$C710)/12,2)</f>
      </c>
      <c r="G710" s="26">
        <f>MIN(INDEX('Payoff Plan'!$E$4:$E$11,$C710),E710+F710)</f>
      </c>
      <c r="H710" s="26">
        <f>H709-I709</f>
      </c>
      <c r="I710" s="26">
        <f>MAX(0,ROUND(MIN(E710+F710-G710,H710),2))</f>
      </c>
      <c r="J710" s="26">
        <f>ROUND(E710+F710-G710-I710,2)</f>
      </c>
    </row>
    <row r="711" spans="1:10" x14ac:dyDescent="0.25">
      <c r="A711" s="20">
        <v>89</v>
      </c>
      <c r="B711" s="25">
        <f>DATE(YEAR(Debts!$B$5),MONTH(Debts!$B$5)+$A711-1,1)</f>
      </c>
      <c r="C711" s="20">
        <v>3</v>
      </c>
      <c r="D711" s="21">
        <f>INDEX('Payoff Plan'!$B$4:$B$11,$C711)</f>
      </c>
      <c r="E711" s="26">
        <f>J703</f>
      </c>
      <c r="F711" s="26">
        <f>ROUND(E711*INDEX('Payoff Plan'!$D$4:$D$11,$C711)/12,2)</f>
      </c>
      <c r="G711" s="26">
        <f>MIN(INDEX('Payoff Plan'!$E$4:$E$11,$C711),E711+F711)</f>
      </c>
      <c r="H711" s="26">
        <f>H710-I710</f>
      </c>
      <c r="I711" s="26">
        <f>MAX(0,ROUND(MIN(E711+F711-G711,H711),2))</f>
      </c>
      <c r="J711" s="26">
        <f>ROUND(E711+F711-G711-I711,2)</f>
      </c>
    </row>
    <row r="712" spans="1:10" x14ac:dyDescent="0.25">
      <c r="A712" s="20">
        <v>89</v>
      </c>
      <c r="B712" s="25">
        <f>DATE(YEAR(Debts!$B$5),MONTH(Debts!$B$5)+$A712-1,1)</f>
      </c>
      <c r="C712" s="20">
        <v>4</v>
      </c>
      <c r="D712" s="21">
        <f>INDEX('Payoff Plan'!$B$4:$B$11,$C712)</f>
      </c>
      <c r="E712" s="26">
        <f>J704</f>
      </c>
      <c r="F712" s="26">
        <f>ROUND(E712*INDEX('Payoff Plan'!$D$4:$D$11,$C712)/12,2)</f>
      </c>
      <c r="G712" s="26">
        <f>MIN(INDEX('Payoff Plan'!$E$4:$E$11,$C712),E712+F712)</f>
      </c>
      <c r="H712" s="26">
        <f>H711-I711</f>
      </c>
      <c r="I712" s="26">
        <f>MAX(0,ROUND(MIN(E712+F712-G712,H712),2))</f>
      </c>
      <c r="J712" s="26">
        <f>ROUND(E712+F712-G712-I712,2)</f>
      </c>
    </row>
    <row r="713" spans="1:10" x14ac:dyDescent="0.25">
      <c r="A713" s="20">
        <v>89</v>
      </c>
      <c r="B713" s="25">
        <f>DATE(YEAR(Debts!$B$5),MONTH(Debts!$B$5)+$A713-1,1)</f>
      </c>
      <c r="C713" s="20">
        <v>5</v>
      </c>
      <c r="D713" s="21">
        <f>INDEX('Payoff Plan'!$B$4:$B$11,$C713)</f>
      </c>
      <c r="E713" s="26">
        <f>J705</f>
      </c>
      <c r="F713" s="26">
        <f>ROUND(E713*INDEX('Payoff Plan'!$D$4:$D$11,$C713)/12,2)</f>
      </c>
      <c r="G713" s="26">
        <f>MIN(INDEX('Payoff Plan'!$E$4:$E$11,$C713),E713+F713)</f>
      </c>
      <c r="H713" s="26">
        <f>H712-I712</f>
      </c>
      <c r="I713" s="26">
        <f>MAX(0,ROUND(MIN(E713+F713-G713,H713),2))</f>
      </c>
      <c r="J713" s="26">
        <f>ROUND(E713+F713-G713-I713,2)</f>
      </c>
    </row>
    <row r="714" spans="1:10" x14ac:dyDescent="0.25">
      <c r="A714" s="20">
        <v>89</v>
      </c>
      <c r="B714" s="25">
        <f>DATE(YEAR(Debts!$B$5),MONTH(Debts!$B$5)+$A714-1,1)</f>
      </c>
      <c r="C714" s="20">
        <v>6</v>
      </c>
      <c r="D714" s="21">
        <f>INDEX('Payoff Plan'!$B$4:$B$11,$C714)</f>
      </c>
      <c r="E714" s="26">
        <f>J706</f>
      </c>
      <c r="F714" s="26">
        <f>ROUND(E714*INDEX('Payoff Plan'!$D$4:$D$11,$C714)/12,2)</f>
      </c>
      <c r="G714" s="26">
        <f>MIN(INDEX('Payoff Plan'!$E$4:$E$11,$C714),E714+F714)</f>
      </c>
      <c r="H714" s="26">
        <f>H713-I713</f>
      </c>
      <c r="I714" s="26">
        <f>MAX(0,ROUND(MIN(E714+F714-G714,H714),2))</f>
      </c>
      <c r="J714" s="26">
        <f>ROUND(E714+F714-G714-I714,2)</f>
      </c>
    </row>
    <row r="715" spans="1:10" x14ac:dyDescent="0.25">
      <c r="A715" s="20">
        <v>89</v>
      </c>
      <c r="B715" s="25">
        <f>DATE(YEAR(Debts!$B$5),MONTH(Debts!$B$5)+$A715-1,1)</f>
      </c>
      <c r="C715" s="20">
        <v>7</v>
      </c>
      <c r="D715" s="21">
        <f>INDEX('Payoff Plan'!$B$4:$B$11,$C715)</f>
      </c>
      <c r="E715" s="26">
        <f>J707</f>
      </c>
      <c r="F715" s="26">
        <f>ROUND(E715*INDEX('Payoff Plan'!$D$4:$D$11,$C715)/12,2)</f>
      </c>
      <c r="G715" s="26">
        <f>MIN(INDEX('Payoff Plan'!$E$4:$E$11,$C715),E715+F715)</f>
      </c>
      <c r="H715" s="26">
        <f>H714-I714</f>
      </c>
      <c r="I715" s="26">
        <f>MAX(0,ROUND(MIN(E715+F715-G715,H715),2))</f>
      </c>
      <c r="J715" s="26">
        <f>ROUND(E715+F715-G715-I715,2)</f>
      </c>
    </row>
    <row r="716" spans="1:10" x14ac:dyDescent="0.25">
      <c r="A716" s="20">
        <v>89</v>
      </c>
      <c r="B716" s="25">
        <f>DATE(YEAR(Debts!$B$5),MONTH(Debts!$B$5)+$A716-1,1)</f>
      </c>
      <c r="C716" s="20">
        <v>8</v>
      </c>
      <c r="D716" s="21">
        <f>INDEX('Payoff Plan'!$B$4:$B$11,$C716)</f>
      </c>
      <c r="E716" s="26">
        <f>J708</f>
      </c>
      <c r="F716" s="26">
        <f>ROUND(E716*INDEX('Payoff Plan'!$D$4:$D$11,$C716)/12,2)</f>
      </c>
      <c r="G716" s="26">
        <f>MIN(INDEX('Payoff Plan'!$E$4:$E$11,$C716),E716+F716)</f>
      </c>
      <c r="H716" s="26">
        <f>H715-I715</f>
      </c>
      <c r="I716" s="26">
        <f>MAX(0,ROUND(MIN(E716+F716-G716,H716),2))</f>
      </c>
      <c r="J716" s="26">
        <f>ROUND(E716+F716-G716-I716,2)</f>
      </c>
    </row>
    <row r="717" spans="1:10" x14ac:dyDescent="0.25">
      <c r="A717" s="20">
        <v>90</v>
      </c>
      <c r="B717" s="25">
        <f>DATE(YEAR(Debts!$B$5),MONTH(Debts!$B$5)+$A717-1,1)</f>
      </c>
      <c r="C717" s="20">
        <v>1</v>
      </c>
      <c r="D717" s="21">
        <f>INDEX('Payoff Plan'!$B$4:$B$11,$C717)</f>
      </c>
      <c r="E717" s="26">
        <f>J709</f>
      </c>
      <c r="F717" s="26">
        <f>ROUND(E717*INDEX('Payoff Plan'!$D$4:$D$11,$C717)/12,2)</f>
      </c>
      <c r="G717" s="26">
        <f>MIN(INDEX('Payoff Plan'!$E$4:$E$11,$C717),E717+F717)</f>
      </c>
      <c r="H717" s="26">
        <f>Debts!$B$6-SUM(G717:G724)</f>
      </c>
      <c r="I717" s="26">
        <f>MAX(0,ROUND(MIN(E717+F717-G717,H717),2))</f>
      </c>
      <c r="J717" s="26">
        <f>ROUND(E717+F717-G717-I717,2)</f>
      </c>
    </row>
    <row r="718" spans="1:10" x14ac:dyDescent="0.25">
      <c r="A718" s="20">
        <v>90</v>
      </c>
      <c r="B718" s="25">
        <f>DATE(YEAR(Debts!$B$5),MONTH(Debts!$B$5)+$A718-1,1)</f>
      </c>
      <c r="C718" s="20">
        <v>2</v>
      </c>
      <c r="D718" s="21">
        <f>INDEX('Payoff Plan'!$B$4:$B$11,$C718)</f>
      </c>
      <c r="E718" s="26">
        <f>J710</f>
      </c>
      <c r="F718" s="26">
        <f>ROUND(E718*INDEX('Payoff Plan'!$D$4:$D$11,$C718)/12,2)</f>
      </c>
      <c r="G718" s="26">
        <f>MIN(INDEX('Payoff Plan'!$E$4:$E$11,$C718),E718+F718)</f>
      </c>
      <c r="H718" s="26">
        <f>H717-I717</f>
      </c>
      <c r="I718" s="26">
        <f>MAX(0,ROUND(MIN(E718+F718-G718,H718),2))</f>
      </c>
      <c r="J718" s="26">
        <f>ROUND(E718+F718-G718-I718,2)</f>
      </c>
    </row>
    <row r="719" spans="1:10" x14ac:dyDescent="0.25">
      <c r="A719" s="20">
        <v>90</v>
      </c>
      <c r="B719" s="25">
        <f>DATE(YEAR(Debts!$B$5),MONTH(Debts!$B$5)+$A719-1,1)</f>
      </c>
      <c r="C719" s="20">
        <v>3</v>
      </c>
      <c r="D719" s="21">
        <f>INDEX('Payoff Plan'!$B$4:$B$11,$C719)</f>
      </c>
      <c r="E719" s="26">
        <f>J711</f>
      </c>
      <c r="F719" s="26">
        <f>ROUND(E719*INDEX('Payoff Plan'!$D$4:$D$11,$C719)/12,2)</f>
      </c>
      <c r="G719" s="26">
        <f>MIN(INDEX('Payoff Plan'!$E$4:$E$11,$C719),E719+F719)</f>
      </c>
      <c r="H719" s="26">
        <f>H718-I718</f>
      </c>
      <c r="I719" s="26">
        <f>MAX(0,ROUND(MIN(E719+F719-G719,H719),2))</f>
      </c>
      <c r="J719" s="26">
        <f>ROUND(E719+F719-G719-I719,2)</f>
      </c>
    </row>
    <row r="720" spans="1:10" x14ac:dyDescent="0.25">
      <c r="A720" s="20">
        <v>90</v>
      </c>
      <c r="B720" s="25">
        <f>DATE(YEAR(Debts!$B$5),MONTH(Debts!$B$5)+$A720-1,1)</f>
      </c>
      <c r="C720" s="20">
        <v>4</v>
      </c>
      <c r="D720" s="21">
        <f>INDEX('Payoff Plan'!$B$4:$B$11,$C720)</f>
      </c>
      <c r="E720" s="26">
        <f>J712</f>
      </c>
      <c r="F720" s="26">
        <f>ROUND(E720*INDEX('Payoff Plan'!$D$4:$D$11,$C720)/12,2)</f>
      </c>
      <c r="G720" s="26">
        <f>MIN(INDEX('Payoff Plan'!$E$4:$E$11,$C720),E720+F720)</f>
      </c>
      <c r="H720" s="26">
        <f>H719-I719</f>
      </c>
      <c r="I720" s="26">
        <f>MAX(0,ROUND(MIN(E720+F720-G720,H720),2))</f>
      </c>
      <c r="J720" s="26">
        <f>ROUND(E720+F720-G720-I720,2)</f>
      </c>
    </row>
    <row r="721" spans="1:10" x14ac:dyDescent="0.25">
      <c r="A721" s="20">
        <v>90</v>
      </c>
      <c r="B721" s="25">
        <f>DATE(YEAR(Debts!$B$5),MONTH(Debts!$B$5)+$A721-1,1)</f>
      </c>
      <c r="C721" s="20">
        <v>5</v>
      </c>
      <c r="D721" s="21">
        <f>INDEX('Payoff Plan'!$B$4:$B$11,$C721)</f>
      </c>
      <c r="E721" s="26">
        <f>J713</f>
      </c>
      <c r="F721" s="26">
        <f>ROUND(E721*INDEX('Payoff Plan'!$D$4:$D$11,$C721)/12,2)</f>
      </c>
      <c r="G721" s="26">
        <f>MIN(INDEX('Payoff Plan'!$E$4:$E$11,$C721),E721+F721)</f>
      </c>
      <c r="H721" s="26">
        <f>H720-I720</f>
      </c>
      <c r="I721" s="26">
        <f>MAX(0,ROUND(MIN(E721+F721-G721,H721),2))</f>
      </c>
      <c r="J721" s="26">
        <f>ROUND(E721+F721-G721-I721,2)</f>
      </c>
    </row>
    <row r="722" spans="1:10" x14ac:dyDescent="0.25">
      <c r="A722" s="20">
        <v>90</v>
      </c>
      <c r="B722" s="25">
        <f>DATE(YEAR(Debts!$B$5),MONTH(Debts!$B$5)+$A722-1,1)</f>
      </c>
      <c r="C722" s="20">
        <v>6</v>
      </c>
      <c r="D722" s="21">
        <f>INDEX('Payoff Plan'!$B$4:$B$11,$C722)</f>
      </c>
      <c r="E722" s="26">
        <f>J714</f>
      </c>
      <c r="F722" s="26">
        <f>ROUND(E722*INDEX('Payoff Plan'!$D$4:$D$11,$C722)/12,2)</f>
      </c>
      <c r="G722" s="26">
        <f>MIN(INDEX('Payoff Plan'!$E$4:$E$11,$C722),E722+F722)</f>
      </c>
      <c r="H722" s="26">
        <f>H721-I721</f>
      </c>
      <c r="I722" s="26">
        <f>MAX(0,ROUND(MIN(E722+F722-G722,H722),2))</f>
      </c>
      <c r="J722" s="26">
        <f>ROUND(E722+F722-G722-I722,2)</f>
      </c>
    </row>
    <row r="723" spans="1:10" x14ac:dyDescent="0.25">
      <c r="A723" s="20">
        <v>90</v>
      </c>
      <c r="B723" s="25">
        <f>DATE(YEAR(Debts!$B$5),MONTH(Debts!$B$5)+$A723-1,1)</f>
      </c>
      <c r="C723" s="20">
        <v>7</v>
      </c>
      <c r="D723" s="21">
        <f>INDEX('Payoff Plan'!$B$4:$B$11,$C723)</f>
      </c>
      <c r="E723" s="26">
        <f>J715</f>
      </c>
      <c r="F723" s="26">
        <f>ROUND(E723*INDEX('Payoff Plan'!$D$4:$D$11,$C723)/12,2)</f>
      </c>
      <c r="G723" s="26">
        <f>MIN(INDEX('Payoff Plan'!$E$4:$E$11,$C723),E723+F723)</f>
      </c>
      <c r="H723" s="26">
        <f>H722-I722</f>
      </c>
      <c r="I723" s="26">
        <f>MAX(0,ROUND(MIN(E723+F723-G723,H723),2))</f>
      </c>
      <c r="J723" s="26">
        <f>ROUND(E723+F723-G723-I723,2)</f>
      </c>
    </row>
    <row r="724" spans="1:10" x14ac:dyDescent="0.25">
      <c r="A724" s="20">
        <v>90</v>
      </c>
      <c r="B724" s="25">
        <f>DATE(YEAR(Debts!$B$5),MONTH(Debts!$B$5)+$A724-1,1)</f>
      </c>
      <c r="C724" s="20">
        <v>8</v>
      </c>
      <c r="D724" s="21">
        <f>INDEX('Payoff Plan'!$B$4:$B$11,$C724)</f>
      </c>
      <c r="E724" s="26">
        <f>J716</f>
      </c>
      <c r="F724" s="26">
        <f>ROUND(E724*INDEX('Payoff Plan'!$D$4:$D$11,$C724)/12,2)</f>
      </c>
      <c r="G724" s="26">
        <f>MIN(INDEX('Payoff Plan'!$E$4:$E$11,$C724),E724+F724)</f>
      </c>
      <c r="H724" s="26">
        <f>H723-I723</f>
      </c>
      <c r="I724" s="26">
        <f>MAX(0,ROUND(MIN(E724+F724-G724,H724),2))</f>
      </c>
      <c r="J724" s="26">
        <f>ROUND(E724+F724-G724-I724,2)</f>
      </c>
    </row>
    <row r="725" spans="1:10" x14ac:dyDescent="0.25">
      <c r="A725" s="20">
        <v>91</v>
      </c>
      <c r="B725" s="25">
        <f>DATE(YEAR(Debts!$B$5),MONTH(Debts!$B$5)+$A725-1,1)</f>
      </c>
      <c r="C725" s="20">
        <v>1</v>
      </c>
      <c r="D725" s="21">
        <f>INDEX('Payoff Plan'!$B$4:$B$11,$C725)</f>
      </c>
      <c r="E725" s="26">
        <f>J717</f>
      </c>
      <c r="F725" s="26">
        <f>ROUND(E725*INDEX('Payoff Plan'!$D$4:$D$11,$C725)/12,2)</f>
      </c>
      <c r="G725" s="26">
        <f>MIN(INDEX('Payoff Plan'!$E$4:$E$11,$C725),E725+F725)</f>
      </c>
      <c r="H725" s="26">
        <f>Debts!$B$6-SUM(G725:G732)</f>
      </c>
      <c r="I725" s="26">
        <f>MAX(0,ROUND(MIN(E725+F725-G725,H725),2))</f>
      </c>
      <c r="J725" s="26">
        <f>ROUND(E725+F725-G725-I725,2)</f>
      </c>
    </row>
    <row r="726" spans="1:10" x14ac:dyDescent="0.25">
      <c r="A726" s="20">
        <v>91</v>
      </c>
      <c r="B726" s="25">
        <f>DATE(YEAR(Debts!$B$5),MONTH(Debts!$B$5)+$A726-1,1)</f>
      </c>
      <c r="C726" s="20">
        <v>2</v>
      </c>
      <c r="D726" s="21">
        <f>INDEX('Payoff Plan'!$B$4:$B$11,$C726)</f>
      </c>
      <c r="E726" s="26">
        <f>J718</f>
      </c>
      <c r="F726" s="26">
        <f>ROUND(E726*INDEX('Payoff Plan'!$D$4:$D$11,$C726)/12,2)</f>
      </c>
      <c r="G726" s="26">
        <f>MIN(INDEX('Payoff Plan'!$E$4:$E$11,$C726),E726+F726)</f>
      </c>
      <c r="H726" s="26">
        <f>H725-I725</f>
      </c>
      <c r="I726" s="26">
        <f>MAX(0,ROUND(MIN(E726+F726-G726,H726),2))</f>
      </c>
      <c r="J726" s="26">
        <f>ROUND(E726+F726-G726-I726,2)</f>
      </c>
    </row>
    <row r="727" spans="1:10" x14ac:dyDescent="0.25">
      <c r="A727" s="20">
        <v>91</v>
      </c>
      <c r="B727" s="25">
        <f>DATE(YEAR(Debts!$B$5),MONTH(Debts!$B$5)+$A727-1,1)</f>
      </c>
      <c r="C727" s="20">
        <v>3</v>
      </c>
      <c r="D727" s="21">
        <f>INDEX('Payoff Plan'!$B$4:$B$11,$C727)</f>
      </c>
      <c r="E727" s="26">
        <f>J719</f>
      </c>
      <c r="F727" s="26">
        <f>ROUND(E727*INDEX('Payoff Plan'!$D$4:$D$11,$C727)/12,2)</f>
      </c>
      <c r="G727" s="26">
        <f>MIN(INDEX('Payoff Plan'!$E$4:$E$11,$C727),E727+F727)</f>
      </c>
      <c r="H727" s="26">
        <f>H726-I726</f>
      </c>
      <c r="I727" s="26">
        <f>MAX(0,ROUND(MIN(E727+F727-G727,H727),2))</f>
      </c>
      <c r="J727" s="26">
        <f>ROUND(E727+F727-G727-I727,2)</f>
      </c>
    </row>
    <row r="728" spans="1:10" x14ac:dyDescent="0.25">
      <c r="A728" s="20">
        <v>91</v>
      </c>
      <c r="B728" s="25">
        <f>DATE(YEAR(Debts!$B$5),MONTH(Debts!$B$5)+$A728-1,1)</f>
      </c>
      <c r="C728" s="20">
        <v>4</v>
      </c>
      <c r="D728" s="21">
        <f>INDEX('Payoff Plan'!$B$4:$B$11,$C728)</f>
      </c>
      <c r="E728" s="26">
        <f>J720</f>
      </c>
      <c r="F728" s="26">
        <f>ROUND(E728*INDEX('Payoff Plan'!$D$4:$D$11,$C728)/12,2)</f>
      </c>
      <c r="G728" s="26">
        <f>MIN(INDEX('Payoff Plan'!$E$4:$E$11,$C728),E728+F728)</f>
      </c>
      <c r="H728" s="26">
        <f>H727-I727</f>
      </c>
      <c r="I728" s="26">
        <f>MAX(0,ROUND(MIN(E728+F728-G728,H728),2))</f>
      </c>
      <c r="J728" s="26">
        <f>ROUND(E728+F728-G728-I728,2)</f>
      </c>
    </row>
    <row r="729" spans="1:10" x14ac:dyDescent="0.25">
      <c r="A729" s="20">
        <v>91</v>
      </c>
      <c r="B729" s="25">
        <f>DATE(YEAR(Debts!$B$5),MONTH(Debts!$B$5)+$A729-1,1)</f>
      </c>
      <c r="C729" s="20">
        <v>5</v>
      </c>
      <c r="D729" s="21">
        <f>INDEX('Payoff Plan'!$B$4:$B$11,$C729)</f>
      </c>
      <c r="E729" s="26">
        <f>J721</f>
      </c>
      <c r="F729" s="26">
        <f>ROUND(E729*INDEX('Payoff Plan'!$D$4:$D$11,$C729)/12,2)</f>
      </c>
      <c r="G729" s="26">
        <f>MIN(INDEX('Payoff Plan'!$E$4:$E$11,$C729),E729+F729)</f>
      </c>
      <c r="H729" s="26">
        <f>H728-I728</f>
      </c>
      <c r="I729" s="26">
        <f>MAX(0,ROUND(MIN(E729+F729-G729,H729),2))</f>
      </c>
      <c r="J729" s="26">
        <f>ROUND(E729+F729-G729-I729,2)</f>
      </c>
    </row>
    <row r="730" spans="1:10" x14ac:dyDescent="0.25">
      <c r="A730" s="20">
        <v>91</v>
      </c>
      <c r="B730" s="25">
        <f>DATE(YEAR(Debts!$B$5),MONTH(Debts!$B$5)+$A730-1,1)</f>
      </c>
      <c r="C730" s="20">
        <v>6</v>
      </c>
      <c r="D730" s="21">
        <f>INDEX('Payoff Plan'!$B$4:$B$11,$C730)</f>
      </c>
      <c r="E730" s="26">
        <f>J722</f>
      </c>
      <c r="F730" s="26">
        <f>ROUND(E730*INDEX('Payoff Plan'!$D$4:$D$11,$C730)/12,2)</f>
      </c>
      <c r="G730" s="26">
        <f>MIN(INDEX('Payoff Plan'!$E$4:$E$11,$C730),E730+F730)</f>
      </c>
      <c r="H730" s="26">
        <f>H729-I729</f>
      </c>
      <c r="I730" s="26">
        <f>MAX(0,ROUND(MIN(E730+F730-G730,H730),2))</f>
      </c>
      <c r="J730" s="26">
        <f>ROUND(E730+F730-G730-I730,2)</f>
      </c>
    </row>
    <row r="731" spans="1:10" x14ac:dyDescent="0.25">
      <c r="A731" s="20">
        <v>91</v>
      </c>
      <c r="B731" s="25">
        <f>DATE(YEAR(Debts!$B$5),MONTH(Debts!$B$5)+$A731-1,1)</f>
      </c>
      <c r="C731" s="20">
        <v>7</v>
      </c>
      <c r="D731" s="21">
        <f>INDEX('Payoff Plan'!$B$4:$B$11,$C731)</f>
      </c>
      <c r="E731" s="26">
        <f>J723</f>
      </c>
      <c r="F731" s="26">
        <f>ROUND(E731*INDEX('Payoff Plan'!$D$4:$D$11,$C731)/12,2)</f>
      </c>
      <c r="G731" s="26">
        <f>MIN(INDEX('Payoff Plan'!$E$4:$E$11,$C731),E731+F731)</f>
      </c>
      <c r="H731" s="26">
        <f>H730-I730</f>
      </c>
      <c r="I731" s="26">
        <f>MAX(0,ROUND(MIN(E731+F731-G731,H731),2))</f>
      </c>
      <c r="J731" s="26">
        <f>ROUND(E731+F731-G731-I731,2)</f>
      </c>
    </row>
    <row r="732" spans="1:10" x14ac:dyDescent="0.25">
      <c r="A732" s="20">
        <v>91</v>
      </c>
      <c r="B732" s="25">
        <f>DATE(YEAR(Debts!$B$5),MONTH(Debts!$B$5)+$A732-1,1)</f>
      </c>
      <c r="C732" s="20">
        <v>8</v>
      </c>
      <c r="D732" s="21">
        <f>INDEX('Payoff Plan'!$B$4:$B$11,$C732)</f>
      </c>
      <c r="E732" s="26">
        <f>J724</f>
      </c>
      <c r="F732" s="26">
        <f>ROUND(E732*INDEX('Payoff Plan'!$D$4:$D$11,$C732)/12,2)</f>
      </c>
      <c r="G732" s="26">
        <f>MIN(INDEX('Payoff Plan'!$E$4:$E$11,$C732),E732+F732)</f>
      </c>
      <c r="H732" s="26">
        <f>H731-I731</f>
      </c>
      <c r="I732" s="26">
        <f>MAX(0,ROUND(MIN(E732+F732-G732,H732),2))</f>
      </c>
      <c r="J732" s="26">
        <f>ROUND(E732+F732-G732-I732,2)</f>
      </c>
    </row>
    <row r="733" spans="1:10" x14ac:dyDescent="0.25">
      <c r="A733" s="20">
        <v>92</v>
      </c>
      <c r="B733" s="25">
        <f>DATE(YEAR(Debts!$B$5),MONTH(Debts!$B$5)+$A733-1,1)</f>
      </c>
      <c r="C733" s="20">
        <v>1</v>
      </c>
      <c r="D733" s="21">
        <f>INDEX('Payoff Plan'!$B$4:$B$11,$C733)</f>
      </c>
      <c r="E733" s="26">
        <f>J725</f>
      </c>
      <c r="F733" s="26">
        <f>ROUND(E733*INDEX('Payoff Plan'!$D$4:$D$11,$C733)/12,2)</f>
      </c>
      <c r="G733" s="26">
        <f>MIN(INDEX('Payoff Plan'!$E$4:$E$11,$C733),E733+F733)</f>
      </c>
      <c r="H733" s="26">
        <f>Debts!$B$6-SUM(G733:G740)</f>
      </c>
      <c r="I733" s="26">
        <f>MAX(0,ROUND(MIN(E733+F733-G733,H733),2))</f>
      </c>
      <c r="J733" s="26">
        <f>ROUND(E733+F733-G733-I733,2)</f>
      </c>
    </row>
    <row r="734" spans="1:10" x14ac:dyDescent="0.25">
      <c r="A734" s="20">
        <v>92</v>
      </c>
      <c r="B734" s="25">
        <f>DATE(YEAR(Debts!$B$5),MONTH(Debts!$B$5)+$A734-1,1)</f>
      </c>
      <c r="C734" s="20">
        <v>2</v>
      </c>
      <c r="D734" s="21">
        <f>INDEX('Payoff Plan'!$B$4:$B$11,$C734)</f>
      </c>
      <c r="E734" s="26">
        <f>J726</f>
      </c>
      <c r="F734" s="26">
        <f>ROUND(E734*INDEX('Payoff Plan'!$D$4:$D$11,$C734)/12,2)</f>
      </c>
      <c r="G734" s="26">
        <f>MIN(INDEX('Payoff Plan'!$E$4:$E$11,$C734),E734+F734)</f>
      </c>
      <c r="H734" s="26">
        <f>H733-I733</f>
      </c>
      <c r="I734" s="26">
        <f>MAX(0,ROUND(MIN(E734+F734-G734,H734),2))</f>
      </c>
      <c r="J734" s="26">
        <f>ROUND(E734+F734-G734-I734,2)</f>
      </c>
    </row>
    <row r="735" spans="1:10" x14ac:dyDescent="0.25">
      <c r="A735" s="20">
        <v>92</v>
      </c>
      <c r="B735" s="25">
        <f>DATE(YEAR(Debts!$B$5),MONTH(Debts!$B$5)+$A735-1,1)</f>
      </c>
      <c r="C735" s="20">
        <v>3</v>
      </c>
      <c r="D735" s="21">
        <f>INDEX('Payoff Plan'!$B$4:$B$11,$C735)</f>
      </c>
      <c r="E735" s="26">
        <f>J727</f>
      </c>
      <c r="F735" s="26">
        <f>ROUND(E735*INDEX('Payoff Plan'!$D$4:$D$11,$C735)/12,2)</f>
      </c>
      <c r="G735" s="26">
        <f>MIN(INDEX('Payoff Plan'!$E$4:$E$11,$C735),E735+F735)</f>
      </c>
      <c r="H735" s="26">
        <f>H734-I734</f>
      </c>
      <c r="I735" s="26">
        <f>MAX(0,ROUND(MIN(E735+F735-G735,H735),2))</f>
      </c>
      <c r="J735" s="26">
        <f>ROUND(E735+F735-G735-I735,2)</f>
      </c>
    </row>
    <row r="736" spans="1:10" x14ac:dyDescent="0.25">
      <c r="A736" s="20">
        <v>92</v>
      </c>
      <c r="B736" s="25">
        <f>DATE(YEAR(Debts!$B$5),MONTH(Debts!$B$5)+$A736-1,1)</f>
      </c>
      <c r="C736" s="20">
        <v>4</v>
      </c>
      <c r="D736" s="21">
        <f>INDEX('Payoff Plan'!$B$4:$B$11,$C736)</f>
      </c>
      <c r="E736" s="26">
        <f>J728</f>
      </c>
      <c r="F736" s="26">
        <f>ROUND(E736*INDEX('Payoff Plan'!$D$4:$D$11,$C736)/12,2)</f>
      </c>
      <c r="G736" s="26">
        <f>MIN(INDEX('Payoff Plan'!$E$4:$E$11,$C736),E736+F736)</f>
      </c>
      <c r="H736" s="26">
        <f>H735-I735</f>
      </c>
      <c r="I736" s="26">
        <f>MAX(0,ROUND(MIN(E736+F736-G736,H736),2))</f>
      </c>
      <c r="J736" s="26">
        <f>ROUND(E736+F736-G736-I736,2)</f>
      </c>
    </row>
    <row r="737" spans="1:10" x14ac:dyDescent="0.25">
      <c r="A737" s="20">
        <v>92</v>
      </c>
      <c r="B737" s="25">
        <f>DATE(YEAR(Debts!$B$5),MONTH(Debts!$B$5)+$A737-1,1)</f>
      </c>
      <c r="C737" s="20">
        <v>5</v>
      </c>
      <c r="D737" s="21">
        <f>INDEX('Payoff Plan'!$B$4:$B$11,$C737)</f>
      </c>
      <c r="E737" s="26">
        <f>J729</f>
      </c>
      <c r="F737" s="26">
        <f>ROUND(E737*INDEX('Payoff Plan'!$D$4:$D$11,$C737)/12,2)</f>
      </c>
      <c r="G737" s="26">
        <f>MIN(INDEX('Payoff Plan'!$E$4:$E$11,$C737),E737+F737)</f>
      </c>
      <c r="H737" s="26">
        <f>H736-I736</f>
      </c>
      <c r="I737" s="26">
        <f>MAX(0,ROUND(MIN(E737+F737-G737,H737),2))</f>
      </c>
      <c r="J737" s="26">
        <f>ROUND(E737+F737-G737-I737,2)</f>
      </c>
    </row>
    <row r="738" spans="1:10" x14ac:dyDescent="0.25">
      <c r="A738" s="20">
        <v>92</v>
      </c>
      <c r="B738" s="25">
        <f>DATE(YEAR(Debts!$B$5),MONTH(Debts!$B$5)+$A738-1,1)</f>
      </c>
      <c r="C738" s="20">
        <v>6</v>
      </c>
      <c r="D738" s="21">
        <f>INDEX('Payoff Plan'!$B$4:$B$11,$C738)</f>
      </c>
      <c r="E738" s="26">
        <f>J730</f>
      </c>
      <c r="F738" s="26">
        <f>ROUND(E738*INDEX('Payoff Plan'!$D$4:$D$11,$C738)/12,2)</f>
      </c>
      <c r="G738" s="26">
        <f>MIN(INDEX('Payoff Plan'!$E$4:$E$11,$C738),E738+F738)</f>
      </c>
      <c r="H738" s="26">
        <f>H737-I737</f>
      </c>
      <c r="I738" s="26">
        <f>MAX(0,ROUND(MIN(E738+F738-G738,H738),2))</f>
      </c>
      <c r="J738" s="26">
        <f>ROUND(E738+F738-G738-I738,2)</f>
      </c>
    </row>
    <row r="739" spans="1:10" x14ac:dyDescent="0.25">
      <c r="A739" s="20">
        <v>92</v>
      </c>
      <c r="B739" s="25">
        <f>DATE(YEAR(Debts!$B$5),MONTH(Debts!$B$5)+$A739-1,1)</f>
      </c>
      <c r="C739" s="20">
        <v>7</v>
      </c>
      <c r="D739" s="21">
        <f>INDEX('Payoff Plan'!$B$4:$B$11,$C739)</f>
      </c>
      <c r="E739" s="26">
        <f>J731</f>
      </c>
      <c r="F739" s="26">
        <f>ROUND(E739*INDEX('Payoff Plan'!$D$4:$D$11,$C739)/12,2)</f>
      </c>
      <c r="G739" s="26">
        <f>MIN(INDEX('Payoff Plan'!$E$4:$E$11,$C739),E739+F739)</f>
      </c>
      <c r="H739" s="26">
        <f>H738-I738</f>
      </c>
      <c r="I739" s="26">
        <f>MAX(0,ROUND(MIN(E739+F739-G739,H739),2))</f>
      </c>
      <c r="J739" s="26">
        <f>ROUND(E739+F739-G739-I739,2)</f>
      </c>
    </row>
    <row r="740" spans="1:10" x14ac:dyDescent="0.25">
      <c r="A740" s="20">
        <v>92</v>
      </c>
      <c r="B740" s="25">
        <f>DATE(YEAR(Debts!$B$5),MONTH(Debts!$B$5)+$A740-1,1)</f>
      </c>
      <c r="C740" s="20">
        <v>8</v>
      </c>
      <c r="D740" s="21">
        <f>INDEX('Payoff Plan'!$B$4:$B$11,$C740)</f>
      </c>
      <c r="E740" s="26">
        <f>J732</f>
      </c>
      <c r="F740" s="26">
        <f>ROUND(E740*INDEX('Payoff Plan'!$D$4:$D$11,$C740)/12,2)</f>
      </c>
      <c r="G740" s="26">
        <f>MIN(INDEX('Payoff Plan'!$E$4:$E$11,$C740),E740+F740)</f>
      </c>
      <c r="H740" s="26">
        <f>H739-I739</f>
      </c>
      <c r="I740" s="26">
        <f>MAX(0,ROUND(MIN(E740+F740-G740,H740),2))</f>
      </c>
      <c r="J740" s="26">
        <f>ROUND(E740+F740-G740-I740,2)</f>
      </c>
    </row>
    <row r="741" spans="1:10" x14ac:dyDescent="0.25">
      <c r="A741" s="20">
        <v>93</v>
      </c>
      <c r="B741" s="25">
        <f>DATE(YEAR(Debts!$B$5),MONTH(Debts!$B$5)+$A741-1,1)</f>
      </c>
      <c r="C741" s="20">
        <v>1</v>
      </c>
      <c r="D741" s="21">
        <f>INDEX('Payoff Plan'!$B$4:$B$11,$C741)</f>
      </c>
      <c r="E741" s="26">
        <f>J733</f>
      </c>
      <c r="F741" s="26">
        <f>ROUND(E741*INDEX('Payoff Plan'!$D$4:$D$11,$C741)/12,2)</f>
      </c>
      <c r="G741" s="26">
        <f>MIN(INDEX('Payoff Plan'!$E$4:$E$11,$C741),E741+F741)</f>
      </c>
      <c r="H741" s="26">
        <f>Debts!$B$6-SUM(G741:G748)</f>
      </c>
      <c r="I741" s="26">
        <f>MAX(0,ROUND(MIN(E741+F741-G741,H741),2))</f>
      </c>
      <c r="J741" s="26">
        <f>ROUND(E741+F741-G741-I741,2)</f>
      </c>
    </row>
    <row r="742" spans="1:10" x14ac:dyDescent="0.25">
      <c r="A742" s="20">
        <v>93</v>
      </c>
      <c r="B742" s="25">
        <f>DATE(YEAR(Debts!$B$5),MONTH(Debts!$B$5)+$A742-1,1)</f>
      </c>
      <c r="C742" s="20">
        <v>2</v>
      </c>
      <c r="D742" s="21">
        <f>INDEX('Payoff Plan'!$B$4:$B$11,$C742)</f>
      </c>
      <c r="E742" s="26">
        <f>J734</f>
      </c>
      <c r="F742" s="26">
        <f>ROUND(E742*INDEX('Payoff Plan'!$D$4:$D$11,$C742)/12,2)</f>
      </c>
      <c r="G742" s="26">
        <f>MIN(INDEX('Payoff Plan'!$E$4:$E$11,$C742),E742+F742)</f>
      </c>
      <c r="H742" s="26">
        <f>H741-I741</f>
      </c>
      <c r="I742" s="26">
        <f>MAX(0,ROUND(MIN(E742+F742-G742,H742),2))</f>
      </c>
      <c r="J742" s="26">
        <f>ROUND(E742+F742-G742-I742,2)</f>
      </c>
    </row>
    <row r="743" spans="1:10" x14ac:dyDescent="0.25">
      <c r="A743" s="20">
        <v>93</v>
      </c>
      <c r="B743" s="25">
        <f>DATE(YEAR(Debts!$B$5),MONTH(Debts!$B$5)+$A743-1,1)</f>
      </c>
      <c r="C743" s="20">
        <v>3</v>
      </c>
      <c r="D743" s="21">
        <f>INDEX('Payoff Plan'!$B$4:$B$11,$C743)</f>
      </c>
      <c r="E743" s="26">
        <f>J735</f>
      </c>
      <c r="F743" s="26">
        <f>ROUND(E743*INDEX('Payoff Plan'!$D$4:$D$11,$C743)/12,2)</f>
      </c>
      <c r="G743" s="26">
        <f>MIN(INDEX('Payoff Plan'!$E$4:$E$11,$C743),E743+F743)</f>
      </c>
      <c r="H743" s="26">
        <f>H742-I742</f>
      </c>
      <c r="I743" s="26">
        <f>MAX(0,ROUND(MIN(E743+F743-G743,H743),2))</f>
      </c>
      <c r="J743" s="26">
        <f>ROUND(E743+F743-G743-I743,2)</f>
      </c>
    </row>
    <row r="744" spans="1:10" x14ac:dyDescent="0.25">
      <c r="A744" s="20">
        <v>93</v>
      </c>
      <c r="B744" s="25">
        <f>DATE(YEAR(Debts!$B$5),MONTH(Debts!$B$5)+$A744-1,1)</f>
      </c>
      <c r="C744" s="20">
        <v>4</v>
      </c>
      <c r="D744" s="21">
        <f>INDEX('Payoff Plan'!$B$4:$B$11,$C744)</f>
      </c>
      <c r="E744" s="26">
        <f>J736</f>
      </c>
      <c r="F744" s="26">
        <f>ROUND(E744*INDEX('Payoff Plan'!$D$4:$D$11,$C744)/12,2)</f>
      </c>
      <c r="G744" s="26">
        <f>MIN(INDEX('Payoff Plan'!$E$4:$E$11,$C744),E744+F744)</f>
      </c>
      <c r="H744" s="26">
        <f>H743-I743</f>
      </c>
      <c r="I744" s="26">
        <f>MAX(0,ROUND(MIN(E744+F744-G744,H744),2))</f>
      </c>
      <c r="J744" s="26">
        <f>ROUND(E744+F744-G744-I744,2)</f>
      </c>
    </row>
    <row r="745" spans="1:10" x14ac:dyDescent="0.25">
      <c r="A745" s="20">
        <v>93</v>
      </c>
      <c r="B745" s="25">
        <f>DATE(YEAR(Debts!$B$5),MONTH(Debts!$B$5)+$A745-1,1)</f>
      </c>
      <c r="C745" s="20">
        <v>5</v>
      </c>
      <c r="D745" s="21">
        <f>INDEX('Payoff Plan'!$B$4:$B$11,$C745)</f>
      </c>
      <c r="E745" s="26">
        <f>J737</f>
      </c>
      <c r="F745" s="26">
        <f>ROUND(E745*INDEX('Payoff Plan'!$D$4:$D$11,$C745)/12,2)</f>
      </c>
      <c r="G745" s="26">
        <f>MIN(INDEX('Payoff Plan'!$E$4:$E$11,$C745),E745+F745)</f>
      </c>
      <c r="H745" s="26">
        <f>H744-I744</f>
      </c>
      <c r="I745" s="26">
        <f>MAX(0,ROUND(MIN(E745+F745-G745,H745),2))</f>
      </c>
      <c r="J745" s="26">
        <f>ROUND(E745+F745-G745-I745,2)</f>
      </c>
    </row>
    <row r="746" spans="1:10" x14ac:dyDescent="0.25">
      <c r="A746" s="20">
        <v>93</v>
      </c>
      <c r="B746" s="25">
        <f>DATE(YEAR(Debts!$B$5),MONTH(Debts!$B$5)+$A746-1,1)</f>
      </c>
      <c r="C746" s="20">
        <v>6</v>
      </c>
      <c r="D746" s="21">
        <f>INDEX('Payoff Plan'!$B$4:$B$11,$C746)</f>
      </c>
      <c r="E746" s="26">
        <f>J738</f>
      </c>
      <c r="F746" s="26">
        <f>ROUND(E746*INDEX('Payoff Plan'!$D$4:$D$11,$C746)/12,2)</f>
      </c>
      <c r="G746" s="26">
        <f>MIN(INDEX('Payoff Plan'!$E$4:$E$11,$C746),E746+F746)</f>
      </c>
      <c r="H746" s="26">
        <f>H745-I745</f>
      </c>
      <c r="I746" s="26">
        <f>MAX(0,ROUND(MIN(E746+F746-G746,H746),2))</f>
      </c>
      <c r="J746" s="26">
        <f>ROUND(E746+F746-G746-I746,2)</f>
      </c>
    </row>
    <row r="747" spans="1:10" x14ac:dyDescent="0.25">
      <c r="A747" s="20">
        <v>93</v>
      </c>
      <c r="B747" s="25">
        <f>DATE(YEAR(Debts!$B$5),MONTH(Debts!$B$5)+$A747-1,1)</f>
      </c>
      <c r="C747" s="20">
        <v>7</v>
      </c>
      <c r="D747" s="21">
        <f>INDEX('Payoff Plan'!$B$4:$B$11,$C747)</f>
      </c>
      <c r="E747" s="26">
        <f>J739</f>
      </c>
      <c r="F747" s="26">
        <f>ROUND(E747*INDEX('Payoff Plan'!$D$4:$D$11,$C747)/12,2)</f>
      </c>
      <c r="G747" s="26">
        <f>MIN(INDEX('Payoff Plan'!$E$4:$E$11,$C747),E747+F747)</f>
      </c>
      <c r="H747" s="26">
        <f>H746-I746</f>
      </c>
      <c r="I747" s="26">
        <f>MAX(0,ROUND(MIN(E747+F747-G747,H747),2))</f>
      </c>
      <c r="J747" s="26">
        <f>ROUND(E747+F747-G747-I747,2)</f>
      </c>
    </row>
    <row r="748" spans="1:10" x14ac:dyDescent="0.25">
      <c r="A748" s="20">
        <v>93</v>
      </c>
      <c r="B748" s="25">
        <f>DATE(YEAR(Debts!$B$5),MONTH(Debts!$B$5)+$A748-1,1)</f>
      </c>
      <c r="C748" s="20">
        <v>8</v>
      </c>
      <c r="D748" s="21">
        <f>INDEX('Payoff Plan'!$B$4:$B$11,$C748)</f>
      </c>
      <c r="E748" s="26">
        <f>J740</f>
      </c>
      <c r="F748" s="26">
        <f>ROUND(E748*INDEX('Payoff Plan'!$D$4:$D$11,$C748)/12,2)</f>
      </c>
      <c r="G748" s="26">
        <f>MIN(INDEX('Payoff Plan'!$E$4:$E$11,$C748),E748+F748)</f>
      </c>
      <c r="H748" s="26">
        <f>H747-I747</f>
      </c>
      <c r="I748" s="26">
        <f>MAX(0,ROUND(MIN(E748+F748-G748,H748),2))</f>
      </c>
      <c r="J748" s="26">
        <f>ROUND(E748+F748-G748-I748,2)</f>
      </c>
    </row>
    <row r="749" spans="1:10" x14ac:dyDescent="0.25">
      <c r="A749" s="20">
        <v>94</v>
      </c>
      <c r="B749" s="25">
        <f>DATE(YEAR(Debts!$B$5),MONTH(Debts!$B$5)+$A749-1,1)</f>
      </c>
      <c r="C749" s="20">
        <v>1</v>
      </c>
      <c r="D749" s="21">
        <f>INDEX('Payoff Plan'!$B$4:$B$11,$C749)</f>
      </c>
      <c r="E749" s="26">
        <f>J741</f>
      </c>
      <c r="F749" s="26">
        <f>ROUND(E749*INDEX('Payoff Plan'!$D$4:$D$11,$C749)/12,2)</f>
      </c>
      <c r="G749" s="26">
        <f>MIN(INDEX('Payoff Plan'!$E$4:$E$11,$C749),E749+F749)</f>
      </c>
      <c r="H749" s="26">
        <f>Debts!$B$6-SUM(G749:G756)</f>
      </c>
      <c r="I749" s="26">
        <f>MAX(0,ROUND(MIN(E749+F749-G749,H749),2))</f>
      </c>
      <c r="J749" s="26">
        <f>ROUND(E749+F749-G749-I749,2)</f>
      </c>
    </row>
    <row r="750" spans="1:10" x14ac:dyDescent="0.25">
      <c r="A750" s="20">
        <v>94</v>
      </c>
      <c r="B750" s="25">
        <f>DATE(YEAR(Debts!$B$5),MONTH(Debts!$B$5)+$A750-1,1)</f>
      </c>
      <c r="C750" s="20">
        <v>2</v>
      </c>
      <c r="D750" s="21">
        <f>INDEX('Payoff Plan'!$B$4:$B$11,$C750)</f>
      </c>
      <c r="E750" s="26">
        <f>J742</f>
      </c>
      <c r="F750" s="26">
        <f>ROUND(E750*INDEX('Payoff Plan'!$D$4:$D$11,$C750)/12,2)</f>
      </c>
      <c r="G750" s="26">
        <f>MIN(INDEX('Payoff Plan'!$E$4:$E$11,$C750),E750+F750)</f>
      </c>
      <c r="H750" s="26">
        <f>H749-I749</f>
      </c>
      <c r="I750" s="26">
        <f>MAX(0,ROUND(MIN(E750+F750-G750,H750),2))</f>
      </c>
      <c r="J750" s="26">
        <f>ROUND(E750+F750-G750-I750,2)</f>
      </c>
    </row>
    <row r="751" spans="1:10" x14ac:dyDescent="0.25">
      <c r="A751" s="20">
        <v>94</v>
      </c>
      <c r="B751" s="25">
        <f>DATE(YEAR(Debts!$B$5),MONTH(Debts!$B$5)+$A751-1,1)</f>
      </c>
      <c r="C751" s="20">
        <v>3</v>
      </c>
      <c r="D751" s="21">
        <f>INDEX('Payoff Plan'!$B$4:$B$11,$C751)</f>
      </c>
      <c r="E751" s="26">
        <f>J743</f>
      </c>
      <c r="F751" s="26">
        <f>ROUND(E751*INDEX('Payoff Plan'!$D$4:$D$11,$C751)/12,2)</f>
      </c>
      <c r="G751" s="26">
        <f>MIN(INDEX('Payoff Plan'!$E$4:$E$11,$C751),E751+F751)</f>
      </c>
      <c r="H751" s="26">
        <f>H750-I750</f>
      </c>
      <c r="I751" s="26">
        <f>MAX(0,ROUND(MIN(E751+F751-G751,H751),2))</f>
      </c>
      <c r="J751" s="26">
        <f>ROUND(E751+F751-G751-I751,2)</f>
      </c>
    </row>
    <row r="752" spans="1:10" x14ac:dyDescent="0.25">
      <c r="A752" s="20">
        <v>94</v>
      </c>
      <c r="B752" s="25">
        <f>DATE(YEAR(Debts!$B$5),MONTH(Debts!$B$5)+$A752-1,1)</f>
      </c>
      <c r="C752" s="20">
        <v>4</v>
      </c>
      <c r="D752" s="21">
        <f>INDEX('Payoff Plan'!$B$4:$B$11,$C752)</f>
      </c>
      <c r="E752" s="26">
        <f>J744</f>
      </c>
      <c r="F752" s="26">
        <f>ROUND(E752*INDEX('Payoff Plan'!$D$4:$D$11,$C752)/12,2)</f>
      </c>
      <c r="G752" s="26">
        <f>MIN(INDEX('Payoff Plan'!$E$4:$E$11,$C752),E752+F752)</f>
      </c>
      <c r="H752" s="26">
        <f>H751-I751</f>
      </c>
      <c r="I752" s="26">
        <f>MAX(0,ROUND(MIN(E752+F752-G752,H752),2))</f>
      </c>
      <c r="J752" s="26">
        <f>ROUND(E752+F752-G752-I752,2)</f>
      </c>
    </row>
    <row r="753" spans="1:10" x14ac:dyDescent="0.25">
      <c r="A753" s="20">
        <v>94</v>
      </c>
      <c r="B753" s="25">
        <f>DATE(YEAR(Debts!$B$5),MONTH(Debts!$B$5)+$A753-1,1)</f>
      </c>
      <c r="C753" s="20">
        <v>5</v>
      </c>
      <c r="D753" s="21">
        <f>INDEX('Payoff Plan'!$B$4:$B$11,$C753)</f>
      </c>
      <c r="E753" s="26">
        <f>J745</f>
      </c>
      <c r="F753" s="26">
        <f>ROUND(E753*INDEX('Payoff Plan'!$D$4:$D$11,$C753)/12,2)</f>
      </c>
      <c r="G753" s="26">
        <f>MIN(INDEX('Payoff Plan'!$E$4:$E$11,$C753),E753+F753)</f>
      </c>
      <c r="H753" s="26">
        <f>H752-I752</f>
      </c>
      <c r="I753" s="26">
        <f>MAX(0,ROUND(MIN(E753+F753-G753,H753),2))</f>
      </c>
      <c r="J753" s="26">
        <f>ROUND(E753+F753-G753-I753,2)</f>
      </c>
    </row>
    <row r="754" spans="1:10" x14ac:dyDescent="0.25">
      <c r="A754" s="20">
        <v>94</v>
      </c>
      <c r="B754" s="25">
        <f>DATE(YEAR(Debts!$B$5),MONTH(Debts!$B$5)+$A754-1,1)</f>
      </c>
      <c r="C754" s="20">
        <v>6</v>
      </c>
      <c r="D754" s="21">
        <f>INDEX('Payoff Plan'!$B$4:$B$11,$C754)</f>
      </c>
      <c r="E754" s="26">
        <f>J746</f>
      </c>
      <c r="F754" s="26">
        <f>ROUND(E754*INDEX('Payoff Plan'!$D$4:$D$11,$C754)/12,2)</f>
      </c>
      <c r="G754" s="26">
        <f>MIN(INDEX('Payoff Plan'!$E$4:$E$11,$C754),E754+F754)</f>
      </c>
      <c r="H754" s="26">
        <f>H753-I753</f>
      </c>
      <c r="I754" s="26">
        <f>MAX(0,ROUND(MIN(E754+F754-G754,H754),2))</f>
      </c>
      <c r="J754" s="26">
        <f>ROUND(E754+F754-G754-I754,2)</f>
      </c>
    </row>
    <row r="755" spans="1:10" x14ac:dyDescent="0.25">
      <c r="A755" s="20">
        <v>94</v>
      </c>
      <c r="B755" s="25">
        <f>DATE(YEAR(Debts!$B$5),MONTH(Debts!$B$5)+$A755-1,1)</f>
      </c>
      <c r="C755" s="20">
        <v>7</v>
      </c>
      <c r="D755" s="21">
        <f>INDEX('Payoff Plan'!$B$4:$B$11,$C755)</f>
      </c>
      <c r="E755" s="26">
        <f>J747</f>
      </c>
      <c r="F755" s="26">
        <f>ROUND(E755*INDEX('Payoff Plan'!$D$4:$D$11,$C755)/12,2)</f>
      </c>
      <c r="G755" s="26">
        <f>MIN(INDEX('Payoff Plan'!$E$4:$E$11,$C755),E755+F755)</f>
      </c>
      <c r="H755" s="26">
        <f>H754-I754</f>
      </c>
      <c r="I755" s="26">
        <f>MAX(0,ROUND(MIN(E755+F755-G755,H755),2))</f>
      </c>
      <c r="J755" s="26">
        <f>ROUND(E755+F755-G755-I755,2)</f>
      </c>
    </row>
    <row r="756" spans="1:10" x14ac:dyDescent="0.25">
      <c r="A756" s="20">
        <v>94</v>
      </c>
      <c r="B756" s="25">
        <f>DATE(YEAR(Debts!$B$5),MONTH(Debts!$B$5)+$A756-1,1)</f>
      </c>
      <c r="C756" s="20">
        <v>8</v>
      </c>
      <c r="D756" s="21">
        <f>INDEX('Payoff Plan'!$B$4:$B$11,$C756)</f>
      </c>
      <c r="E756" s="26">
        <f>J748</f>
      </c>
      <c r="F756" s="26">
        <f>ROUND(E756*INDEX('Payoff Plan'!$D$4:$D$11,$C756)/12,2)</f>
      </c>
      <c r="G756" s="26">
        <f>MIN(INDEX('Payoff Plan'!$E$4:$E$11,$C756),E756+F756)</f>
      </c>
      <c r="H756" s="26">
        <f>H755-I755</f>
      </c>
      <c r="I756" s="26">
        <f>MAX(0,ROUND(MIN(E756+F756-G756,H756),2))</f>
      </c>
      <c r="J756" s="26">
        <f>ROUND(E756+F756-G756-I756,2)</f>
      </c>
    </row>
    <row r="757" spans="1:10" x14ac:dyDescent="0.25">
      <c r="A757" s="20">
        <v>95</v>
      </c>
      <c r="B757" s="25">
        <f>DATE(YEAR(Debts!$B$5),MONTH(Debts!$B$5)+$A757-1,1)</f>
      </c>
      <c r="C757" s="20">
        <v>1</v>
      </c>
      <c r="D757" s="21">
        <f>INDEX('Payoff Plan'!$B$4:$B$11,$C757)</f>
      </c>
      <c r="E757" s="26">
        <f>J749</f>
      </c>
      <c r="F757" s="26">
        <f>ROUND(E757*INDEX('Payoff Plan'!$D$4:$D$11,$C757)/12,2)</f>
      </c>
      <c r="G757" s="26">
        <f>MIN(INDEX('Payoff Plan'!$E$4:$E$11,$C757),E757+F757)</f>
      </c>
      <c r="H757" s="26">
        <f>Debts!$B$6-SUM(G757:G764)</f>
      </c>
      <c r="I757" s="26">
        <f>MAX(0,ROUND(MIN(E757+F757-G757,H757),2))</f>
      </c>
      <c r="J757" s="26">
        <f>ROUND(E757+F757-G757-I757,2)</f>
      </c>
    </row>
    <row r="758" spans="1:10" x14ac:dyDescent="0.25">
      <c r="A758" s="20">
        <v>95</v>
      </c>
      <c r="B758" s="25">
        <f>DATE(YEAR(Debts!$B$5),MONTH(Debts!$B$5)+$A758-1,1)</f>
      </c>
      <c r="C758" s="20">
        <v>2</v>
      </c>
      <c r="D758" s="21">
        <f>INDEX('Payoff Plan'!$B$4:$B$11,$C758)</f>
      </c>
      <c r="E758" s="26">
        <f>J750</f>
      </c>
      <c r="F758" s="26">
        <f>ROUND(E758*INDEX('Payoff Plan'!$D$4:$D$11,$C758)/12,2)</f>
      </c>
      <c r="G758" s="26">
        <f>MIN(INDEX('Payoff Plan'!$E$4:$E$11,$C758),E758+F758)</f>
      </c>
      <c r="H758" s="26">
        <f>H757-I757</f>
      </c>
      <c r="I758" s="26">
        <f>MAX(0,ROUND(MIN(E758+F758-G758,H758),2))</f>
      </c>
      <c r="J758" s="26">
        <f>ROUND(E758+F758-G758-I758,2)</f>
      </c>
    </row>
    <row r="759" spans="1:10" x14ac:dyDescent="0.25">
      <c r="A759" s="20">
        <v>95</v>
      </c>
      <c r="B759" s="25">
        <f>DATE(YEAR(Debts!$B$5),MONTH(Debts!$B$5)+$A759-1,1)</f>
      </c>
      <c r="C759" s="20">
        <v>3</v>
      </c>
      <c r="D759" s="21">
        <f>INDEX('Payoff Plan'!$B$4:$B$11,$C759)</f>
      </c>
      <c r="E759" s="26">
        <f>J751</f>
      </c>
      <c r="F759" s="26">
        <f>ROUND(E759*INDEX('Payoff Plan'!$D$4:$D$11,$C759)/12,2)</f>
      </c>
      <c r="G759" s="26">
        <f>MIN(INDEX('Payoff Plan'!$E$4:$E$11,$C759),E759+F759)</f>
      </c>
      <c r="H759" s="26">
        <f>H758-I758</f>
      </c>
      <c r="I759" s="26">
        <f>MAX(0,ROUND(MIN(E759+F759-G759,H759),2))</f>
      </c>
      <c r="J759" s="26">
        <f>ROUND(E759+F759-G759-I759,2)</f>
      </c>
    </row>
    <row r="760" spans="1:10" x14ac:dyDescent="0.25">
      <c r="A760" s="20">
        <v>95</v>
      </c>
      <c r="B760" s="25">
        <f>DATE(YEAR(Debts!$B$5),MONTH(Debts!$B$5)+$A760-1,1)</f>
      </c>
      <c r="C760" s="20">
        <v>4</v>
      </c>
      <c r="D760" s="21">
        <f>INDEX('Payoff Plan'!$B$4:$B$11,$C760)</f>
      </c>
      <c r="E760" s="26">
        <f>J752</f>
      </c>
      <c r="F760" s="26">
        <f>ROUND(E760*INDEX('Payoff Plan'!$D$4:$D$11,$C760)/12,2)</f>
      </c>
      <c r="G760" s="26">
        <f>MIN(INDEX('Payoff Plan'!$E$4:$E$11,$C760),E760+F760)</f>
      </c>
      <c r="H760" s="26">
        <f>H759-I759</f>
      </c>
      <c r="I760" s="26">
        <f>MAX(0,ROUND(MIN(E760+F760-G760,H760),2))</f>
      </c>
      <c r="J760" s="26">
        <f>ROUND(E760+F760-G760-I760,2)</f>
      </c>
    </row>
    <row r="761" spans="1:10" x14ac:dyDescent="0.25">
      <c r="A761" s="20">
        <v>95</v>
      </c>
      <c r="B761" s="25">
        <f>DATE(YEAR(Debts!$B$5),MONTH(Debts!$B$5)+$A761-1,1)</f>
      </c>
      <c r="C761" s="20">
        <v>5</v>
      </c>
      <c r="D761" s="21">
        <f>INDEX('Payoff Plan'!$B$4:$B$11,$C761)</f>
      </c>
      <c r="E761" s="26">
        <f>J753</f>
      </c>
      <c r="F761" s="26">
        <f>ROUND(E761*INDEX('Payoff Plan'!$D$4:$D$11,$C761)/12,2)</f>
      </c>
      <c r="G761" s="26">
        <f>MIN(INDEX('Payoff Plan'!$E$4:$E$11,$C761),E761+F761)</f>
      </c>
      <c r="H761" s="26">
        <f>H760-I760</f>
      </c>
      <c r="I761" s="26">
        <f>MAX(0,ROUND(MIN(E761+F761-G761,H761),2))</f>
      </c>
      <c r="J761" s="26">
        <f>ROUND(E761+F761-G761-I761,2)</f>
      </c>
    </row>
    <row r="762" spans="1:10" x14ac:dyDescent="0.25">
      <c r="A762" s="20">
        <v>95</v>
      </c>
      <c r="B762" s="25">
        <f>DATE(YEAR(Debts!$B$5),MONTH(Debts!$B$5)+$A762-1,1)</f>
      </c>
      <c r="C762" s="20">
        <v>6</v>
      </c>
      <c r="D762" s="21">
        <f>INDEX('Payoff Plan'!$B$4:$B$11,$C762)</f>
      </c>
      <c r="E762" s="26">
        <f>J754</f>
      </c>
      <c r="F762" s="26">
        <f>ROUND(E762*INDEX('Payoff Plan'!$D$4:$D$11,$C762)/12,2)</f>
      </c>
      <c r="G762" s="26">
        <f>MIN(INDEX('Payoff Plan'!$E$4:$E$11,$C762),E762+F762)</f>
      </c>
      <c r="H762" s="26">
        <f>H761-I761</f>
      </c>
      <c r="I762" s="26">
        <f>MAX(0,ROUND(MIN(E762+F762-G762,H762),2))</f>
      </c>
      <c r="J762" s="26">
        <f>ROUND(E762+F762-G762-I762,2)</f>
      </c>
    </row>
    <row r="763" spans="1:10" x14ac:dyDescent="0.25">
      <c r="A763" s="20">
        <v>95</v>
      </c>
      <c r="B763" s="25">
        <f>DATE(YEAR(Debts!$B$5),MONTH(Debts!$B$5)+$A763-1,1)</f>
      </c>
      <c r="C763" s="20">
        <v>7</v>
      </c>
      <c r="D763" s="21">
        <f>INDEX('Payoff Plan'!$B$4:$B$11,$C763)</f>
      </c>
      <c r="E763" s="26">
        <f>J755</f>
      </c>
      <c r="F763" s="26">
        <f>ROUND(E763*INDEX('Payoff Plan'!$D$4:$D$11,$C763)/12,2)</f>
      </c>
      <c r="G763" s="26">
        <f>MIN(INDEX('Payoff Plan'!$E$4:$E$11,$C763),E763+F763)</f>
      </c>
      <c r="H763" s="26">
        <f>H762-I762</f>
      </c>
      <c r="I763" s="26">
        <f>MAX(0,ROUND(MIN(E763+F763-G763,H763),2))</f>
      </c>
      <c r="J763" s="26">
        <f>ROUND(E763+F763-G763-I763,2)</f>
      </c>
    </row>
    <row r="764" spans="1:10" x14ac:dyDescent="0.25">
      <c r="A764" s="20">
        <v>95</v>
      </c>
      <c r="B764" s="25">
        <f>DATE(YEAR(Debts!$B$5),MONTH(Debts!$B$5)+$A764-1,1)</f>
      </c>
      <c r="C764" s="20">
        <v>8</v>
      </c>
      <c r="D764" s="21">
        <f>INDEX('Payoff Plan'!$B$4:$B$11,$C764)</f>
      </c>
      <c r="E764" s="26">
        <f>J756</f>
      </c>
      <c r="F764" s="26">
        <f>ROUND(E764*INDEX('Payoff Plan'!$D$4:$D$11,$C764)/12,2)</f>
      </c>
      <c r="G764" s="26">
        <f>MIN(INDEX('Payoff Plan'!$E$4:$E$11,$C764),E764+F764)</f>
      </c>
      <c r="H764" s="26">
        <f>H763-I763</f>
      </c>
      <c r="I764" s="26">
        <f>MAX(0,ROUND(MIN(E764+F764-G764,H764),2))</f>
      </c>
      <c r="J764" s="26">
        <f>ROUND(E764+F764-G764-I764,2)</f>
      </c>
    </row>
    <row r="765" spans="1:10" x14ac:dyDescent="0.25">
      <c r="A765" s="20">
        <v>96</v>
      </c>
      <c r="B765" s="25">
        <f>DATE(YEAR(Debts!$B$5),MONTH(Debts!$B$5)+$A765-1,1)</f>
      </c>
      <c r="C765" s="20">
        <v>1</v>
      </c>
      <c r="D765" s="21">
        <f>INDEX('Payoff Plan'!$B$4:$B$11,$C765)</f>
      </c>
      <c r="E765" s="26">
        <f>J757</f>
      </c>
      <c r="F765" s="26">
        <f>ROUND(E765*INDEX('Payoff Plan'!$D$4:$D$11,$C765)/12,2)</f>
      </c>
      <c r="G765" s="26">
        <f>MIN(INDEX('Payoff Plan'!$E$4:$E$11,$C765),E765+F765)</f>
      </c>
      <c r="H765" s="26">
        <f>Debts!$B$6-SUM(G765:G772)</f>
      </c>
      <c r="I765" s="26">
        <f>MAX(0,ROUND(MIN(E765+F765-G765,H765),2))</f>
      </c>
      <c r="J765" s="26">
        <f>ROUND(E765+F765-G765-I765,2)</f>
      </c>
    </row>
    <row r="766" spans="1:10" x14ac:dyDescent="0.25">
      <c r="A766" s="20">
        <v>96</v>
      </c>
      <c r="B766" s="25">
        <f>DATE(YEAR(Debts!$B$5),MONTH(Debts!$B$5)+$A766-1,1)</f>
      </c>
      <c r="C766" s="20">
        <v>2</v>
      </c>
      <c r="D766" s="21">
        <f>INDEX('Payoff Plan'!$B$4:$B$11,$C766)</f>
      </c>
      <c r="E766" s="26">
        <f>J758</f>
      </c>
      <c r="F766" s="26">
        <f>ROUND(E766*INDEX('Payoff Plan'!$D$4:$D$11,$C766)/12,2)</f>
      </c>
      <c r="G766" s="26">
        <f>MIN(INDEX('Payoff Plan'!$E$4:$E$11,$C766),E766+F766)</f>
      </c>
      <c r="H766" s="26">
        <f>H765-I765</f>
      </c>
      <c r="I766" s="26">
        <f>MAX(0,ROUND(MIN(E766+F766-G766,H766),2))</f>
      </c>
      <c r="J766" s="26">
        <f>ROUND(E766+F766-G766-I766,2)</f>
      </c>
    </row>
    <row r="767" spans="1:10" x14ac:dyDescent="0.25">
      <c r="A767" s="20">
        <v>96</v>
      </c>
      <c r="B767" s="25">
        <f>DATE(YEAR(Debts!$B$5),MONTH(Debts!$B$5)+$A767-1,1)</f>
      </c>
      <c r="C767" s="20">
        <v>3</v>
      </c>
      <c r="D767" s="21">
        <f>INDEX('Payoff Plan'!$B$4:$B$11,$C767)</f>
      </c>
      <c r="E767" s="26">
        <f>J759</f>
      </c>
      <c r="F767" s="26">
        <f>ROUND(E767*INDEX('Payoff Plan'!$D$4:$D$11,$C767)/12,2)</f>
      </c>
      <c r="G767" s="26">
        <f>MIN(INDEX('Payoff Plan'!$E$4:$E$11,$C767),E767+F767)</f>
      </c>
      <c r="H767" s="26">
        <f>H766-I766</f>
      </c>
      <c r="I767" s="26">
        <f>MAX(0,ROUND(MIN(E767+F767-G767,H767),2))</f>
      </c>
      <c r="J767" s="26">
        <f>ROUND(E767+F767-G767-I767,2)</f>
      </c>
    </row>
    <row r="768" spans="1:10" x14ac:dyDescent="0.25">
      <c r="A768" s="20">
        <v>96</v>
      </c>
      <c r="B768" s="25">
        <f>DATE(YEAR(Debts!$B$5),MONTH(Debts!$B$5)+$A768-1,1)</f>
      </c>
      <c r="C768" s="20">
        <v>4</v>
      </c>
      <c r="D768" s="21">
        <f>INDEX('Payoff Plan'!$B$4:$B$11,$C768)</f>
      </c>
      <c r="E768" s="26">
        <f>J760</f>
      </c>
      <c r="F768" s="26">
        <f>ROUND(E768*INDEX('Payoff Plan'!$D$4:$D$11,$C768)/12,2)</f>
      </c>
      <c r="G768" s="26">
        <f>MIN(INDEX('Payoff Plan'!$E$4:$E$11,$C768),E768+F768)</f>
      </c>
      <c r="H768" s="26">
        <f>H767-I767</f>
      </c>
      <c r="I768" s="26">
        <f>MAX(0,ROUND(MIN(E768+F768-G768,H768),2))</f>
      </c>
      <c r="J768" s="26">
        <f>ROUND(E768+F768-G768-I768,2)</f>
      </c>
    </row>
    <row r="769" spans="1:10" x14ac:dyDescent="0.25">
      <c r="A769" s="20">
        <v>96</v>
      </c>
      <c r="B769" s="25">
        <f>DATE(YEAR(Debts!$B$5),MONTH(Debts!$B$5)+$A769-1,1)</f>
      </c>
      <c r="C769" s="20">
        <v>5</v>
      </c>
      <c r="D769" s="21">
        <f>INDEX('Payoff Plan'!$B$4:$B$11,$C769)</f>
      </c>
      <c r="E769" s="26">
        <f>J761</f>
      </c>
      <c r="F769" s="26">
        <f>ROUND(E769*INDEX('Payoff Plan'!$D$4:$D$11,$C769)/12,2)</f>
      </c>
      <c r="G769" s="26">
        <f>MIN(INDEX('Payoff Plan'!$E$4:$E$11,$C769),E769+F769)</f>
      </c>
      <c r="H769" s="26">
        <f>H768-I768</f>
      </c>
      <c r="I769" s="26">
        <f>MAX(0,ROUND(MIN(E769+F769-G769,H769),2))</f>
      </c>
      <c r="J769" s="26">
        <f>ROUND(E769+F769-G769-I769,2)</f>
      </c>
    </row>
    <row r="770" spans="1:10" x14ac:dyDescent="0.25">
      <c r="A770" s="20">
        <v>96</v>
      </c>
      <c r="B770" s="25">
        <f>DATE(YEAR(Debts!$B$5),MONTH(Debts!$B$5)+$A770-1,1)</f>
      </c>
      <c r="C770" s="20">
        <v>6</v>
      </c>
      <c r="D770" s="21">
        <f>INDEX('Payoff Plan'!$B$4:$B$11,$C770)</f>
      </c>
      <c r="E770" s="26">
        <f>J762</f>
      </c>
      <c r="F770" s="26">
        <f>ROUND(E770*INDEX('Payoff Plan'!$D$4:$D$11,$C770)/12,2)</f>
      </c>
      <c r="G770" s="26">
        <f>MIN(INDEX('Payoff Plan'!$E$4:$E$11,$C770),E770+F770)</f>
      </c>
      <c r="H770" s="26">
        <f>H769-I769</f>
      </c>
      <c r="I770" s="26">
        <f>MAX(0,ROUND(MIN(E770+F770-G770,H770),2))</f>
      </c>
      <c r="J770" s="26">
        <f>ROUND(E770+F770-G770-I770,2)</f>
      </c>
    </row>
    <row r="771" spans="1:10" x14ac:dyDescent="0.25">
      <c r="A771" s="20">
        <v>96</v>
      </c>
      <c r="B771" s="25">
        <f>DATE(YEAR(Debts!$B$5),MONTH(Debts!$B$5)+$A771-1,1)</f>
      </c>
      <c r="C771" s="20">
        <v>7</v>
      </c>
      <c r="D771" s="21">
        <f>INDEX('Payoff Plan'!$B$4:$B$11,$C771)</f>
      </c>
      <c r="E771" s="26">
        <f>J763</f>
      </c>
      <c r="F771" s="26">
        <f>ROUND(E771*INDEX('Payoff Plan'!$D$4:$D$11,$C771)/12,2)</f>
      </c>
      <c r="G771" s="26">
        <f>MIN(INDEX('Payoff Plan'!$E$4:$E$11,$C771),E771+F771)</f>
      </c>
      <c r="H771" s="26">
        <f>H770-I770</f>
      </c>
      <c r="I771" s="26">
        <f>MAX(0,ROUND(MIN(E771+F771-G771,H771),2))</f>
      </c>
      <c r="J771" s="26">
        <f>ROUND(E771+F771-G771-I771,2)</f>
      </c>
    </row>
    <row r="772" spans="1:10" x14ac:dyDescent="0.25">
      <c r="A772" s="20">
        <v>96</v>
      </c>
      <c r="B772" s="25">
        <f>DATE(YEAR(Debts!$B$5),MONTH(Debts!$B$5)+$A772-1,1)</f>
      </c>
      <c r="C772" s="20">
        <v>8</v>
      </c>
      <c r="D772" s="21">
        <f>INDEX('Payoff Plan'!$B$4:$B$11,$C772)</f>
      </c>
      <c r="E772" s="26">
        <f>J764</f>
      </c>
      <c r="F772" s="26">
        <f>ROUND(E772*INDEX('Payoff Plan'!$D$4:$D$11,$C772)/12,2)</f>
      </c>
      <c r="G772" s="26">
        <f>MIN(INDEX('Payoff Plan'!$E$4:$E$11,$C772),E772+F772)</f>
      </c>
      <c r="H772" s="26">
        <f>H771-I771</f>
      </c>
      <c r="I772" s="26">
        <f>MAX(0,ROUND(MIN(E772+F772-G772,H772),2))</f>
      </c>
      <c r="J772" s="26">
        <f>ROUND(E772+F772-G772-I772,2)</f>
      </c>
    </row>
    <row r="773" spans="1:10" x14ac:dyDescent="0.25">
      <c r="A773" s="20">
        <v>97</v>
      </c>
      <c r="B773" s="25">
        <f>DATE(YEAR(Debts!$B$5),MONTH(Debts!$B$5)+$A773-1,1)</f>
      </c>
      <c r="C773" s="20">
        <v>1</v>
      </c>
      <c r="D773" s="21">
        <f>INDEX('Payoff Plan'!$B$4:$B$11,$C773)</f>
      </c>
      <c r="E773" s="26">
        <f>J765</f>
      </c>
      <c r="F773" s="26">
        <f>ROUND(E773*INDEX('Payoff Plan'!$D$4:$D$11,$C773)/12,2)</f>
      </c>
      <c r="G773" s="26">
        <f>MIN(INDEX('Payoff Plan'!$E$4:$E$11,$C773),E773+F773)</f>
      </c>
      <c r="H773" s="26">
        <f>Debts!$B$6-SUM(G773:G780)</f>
      </c>
      <c r="I773" s="26">
        <f>MAX(0,ROUND(MIN(E773+F773-G773,H773),2))</f>
      </c>
      <c r="J773" s="26">
        <f>ROUND(E773+F773-G773-I773,2)</f>
      </c>
    </row>
    <row r="774" spans="1:10" x14ac:dyDescent="0.25">
      <c r="A774" s="20">
        <v>97</v>
      </c>
      <c r="B774" s="25">
        <f>DATE(YEAR(Debts!$B$5),MONTH(Debts!$B$5)+$A774-1,1)</f>
      </c>
      <c r="C774" s="20">
        <v>2</v>
      </c>
      <c r="D774" s="21">
        <f>INDEX('Payoff Plan'!$B$4:$B$11,$C774)</f>
      </c>
      <c r="E774" s="26">
        <f>J766</f>
      </c>
      <c r="F774" s="26">
        <f>ROUND(E774*INDEX('Payoff Plan'!$D$4:$D$11,$C774)/12,2)</f>
      </c>
      <c r="G774" s="26">
        <f>MIN(INDEX('Payoff Plan'!$E$4:$E$11,$C774),E774+F774)</f>
      </c>
      <c r="H774" s="26">
        <f>H773-I773</f>
      </c>
      <c r="I774" s="26">
        <f>MAX(0,ROUND(MIN(E774+F774-G774,H774),2))</f>
      </c>
      <c r="J774" s="26">
        <f>ROUND(E774+F774-G774-I774,2)</f>
      </c>
    </row>
    <row r="775" spans="1:10" x14ac:dyDescent="0.25">
      <c r="A775" s="20">
        <v>97</v>
      </c>
      <c r="B775" s="25">
        <f>DATE(YEAR(Debts!$B$5),MONTH(Debts!$B$5)+$A775-1,1)</f>
      </c>
      <c r="C775" s="20">
        <v>3</v>
      </c>
      <c r="D775" s="21">
        <f>INDEX('Payoff Plan'!$B$4:$B$11,$C775)</f>
      </c>
      <c r="E775" s="26">
        <f>J767</f>
      </c>
      <c r="F775" s="26">
        <f>ROUND(E775*INDEX('Payoff Plan'!$D$4:$D$11,$C775)/12,2)</f>
      </c>
      <c r="G775" s="26">
        <f>MIN(INDEX('Payoff Plan'!$E$4:$E$11,$C775),E775+F775)</f>
      </c>
      <c r="H775" s="26">
        <f>H774-I774</f>
      </c>
      <c r="I775" s="26">
        <f>MAX(0,ROUND(MIN(E775+F775-G775,H775),2))</f>
      </c>
      <c r="J775" s="26">
        <f>ROUND(E775+F775-G775-I775,2)</f>
      </c>
    </row>
    <row r="776" spans="1:10" x14ac:dyDescent="0.25">
      <c r="A776" s="20">
        <v>97</v>
      </c>
      <c r="B776" s="25">
        <f>DATE(YEAR(Debts!$B$5),MONTH(Debts!$B$5)+$A776-1,1)</f>
      </c>
      <c r="C776" s="20">
        <v>4</v>
      </c>
      <c r="D776" s="21">
        <f>INDEX('Payoff Plan'!$B$4:$B$11,$C776)</f>
      </c>
      <c r="E776" s="26">
        <f>J768</f>
      </c>
      <c r="F776" s="26">
        <f>ROUND(E776*INDEX('Payoff Plan'!$D$4:$D$11,$C776)/12,2)</f>
      </c>
      <c r="G776" s="26">
        <f>MIN(INDEX('Payoff Plan'!$E$4:$E$11,$C776),E776+F776)</f>
      </c>
      <c r="H776" s="26">
        <f>H775-I775</f>
      </c>
      <c r="I776" s="26">
        <f>MAX(0,ROUND(MIN(E776+F776-G776,H776),2))</f>
      </c>
      <c r="J776" s="26">
        <f>ROUND(E776+F776-G776-I776,2)</f>
      </c>
    </row>
    <row r="777" spans="1:10" x14ac:dyDescent="0.25">
      <c r="A777" s="20">
        <v>97</v>
      </c>
      <c r="B777" s="25">
        <f>DATE(YEAR(Debts!$B$5),MONTH(Debts!$B$5)+$A777-1,1)</f>
      </c>
      <c r="C777" s="20">
        <v>5</v>
      </c>
      <c r="D777" s="21">
        <f>INDEX('Payoff Plan'!$B$4:$B$11,$C777)</f>
      </c>
      <c r="E777" s="26">
        <f>J769</f>
      </c>
      <c r="F777" s="26">
        <f>ROUND(E777*INDEX('Payoff Plan'!$D$4:$D$11,$C777)/12,2)</f>
      </c>
      <c r="G777" s="26">
        <f>MIN(INDEX('Payoff Plan'!$E$4:$E$11,$C777),E777+F777)</f>
      </c>
      <c r="H777" s="26">
        <f>H776-I776</f>
      </c>
      <c r="I777" s="26">
        <f>MAX(0,ROUND(MIN(E777+F777-G777,H777),2))</f>
      </c>
      <c r="J777" s="26">
        <f>ROUND(E777+F777-G777-I777,2)</f>
      </c>
    </row>
    <row r="778" spans="1:10" x14ac:dyDescent="0.25">
      <c r="A778" s="20">
        <v>97</v>
      </c>
      <c r="B778" s="25">
        <f>DATE(YEAR(Debts!$B$5),MONTH(Debts!$B$5)+$A778-1,1)</f>
      </c>
      <c r="C778" s="20">
        <v>6</v>
      </c>
      <c r="D778" s="21">
        <f>INDEX('Payoff Plan'!$B$4:$B$11,$C778)</f>
      </c>
      <c r="E778" s="26">
        <f>J770</f>
      </c>
      <c r="F778" s="26">
        <f>ROUND(E778*INDEX('Payoff Plan'!$D$4:$D$11,$C778)/12,2)</f>
      </c>
      <c r="G778" s="26">
        <f>MIN(INDEX('Payoff Plan'!$E$4:$E$11,$C778),E778+F778)</f>
      </c>
      <c r="H778" s="26">
        <f>H777-I777</f>
      </c>
      <c r="I778" s="26">
        <f>MAX(0,ROUND(MIN(E778+F778-G778,H778),2))</f>
      </c>
      <c r="J778" s="26">
        <f>ROUND(E778+F778-G778-I778,2)</f>
      </c>
    </row>
    <row r="779" spans="1:10" x14ac:dyDescent="0.25">
      <c r="A779" s="20">
        <v>97</v>
      </c>
      <c r="B779" s="25">
        <f>DATE(YEAR(Debts!$B$5),MONTH(Debts!$B$5)+$A779-1,1)</f>
      </c>
      <c r="C779" s="20">
        <v>7</v>
      </c>
      <c r="D779" s="21">
        <f>INDEX('Payoff Plan'!$B$4:$B$11,$C779)</f>
      </c>
      <c r="E779" s="26">
        <f>J771</f>
      </c>
      <c r="F779" s="26">
        <f>ROUND(E779*INDEX('Payoff Plan'!$D$4:$D$11,$C779)/12,2)</f>
      </c>
      <c r="G779" s="26">
        <f>MIN(INDEX('Payoff Plan'!$E$4:$E$11,$C779),E779+F779)</f>
      </c>
      <c r="H779" s="26">
        <f>H778-I778</f>
      </c>
      <c r="I779" s="26">
        <f>MAX(0,ROUND(MIN(E779+F779-G779,H779),2))</f>
      </c>
      <c r="J779" s="26">
        <f>ROUND(E779+F779-G779-I779,2)</f>
      </c>
    </row>
    <row r="780" spans="1:10" x14ac:dyDescent="0.25">
      <c r="A780" s="20">
        <v>97</v>
      </c>
      <c r="B780" s="25">
        <f>DATE(YEAR(Debts!$B$5),MONTH(Debts!$B$5)+$A780-1,1)</f>
      </c>
      <c r="C780" s="20">
        <v>8</v>
      </c>
      <c r="D780" s="21">
        <f>INDEX('Payoff Plan'!$B$4:$B$11,$C780)</f>
      </c>
      <c r="E780" s="26">
        <f>J772</f>
      </c>
      <c r="F780" s="26">
        <f>ROUND(E780*INDEX('Payoff Plan'!$D$4:$D$11,$C780)/12,2)</f>
      </c>
      <c r="G780" s="26">
        <f>MIN(INDEX('Payoff Plan'!$E$4:$E$11,$C780),E780+F780)</f>
      </c>
      <c r="H780" s="26">
        <f>H779-I779</f>
      </c>
      <c r="I780" s="26">
        <f>MAX(0,ROUND(MIN(E780+F780-G780,H780),2))</f>
      </c>
      <c r="J780" s="26">
        <f>ROUND(E780+F780-G780-I780,2)</f>
      </c>
    </row>
    <row r="781" spans="1:10" x14ac:dyDescent="0.25">
      <c r="A781" s="20">
        <v>98</v>
      </c>
      <c r="B781" s="25">
        <f>DATE(YEAR(Debts!$B$5),MONTH(Debts!$B$5)+$A781-1,1)</f>
      </c>
      <c r="C781" s="20">
        <v>1</v>
      </c>
      <c r="D781" s="21">
        <f>INDEX('Payoff Plan'!$B$4:$B$11,$C781)</f>
      </c>
      <c r="E781" s="26">
        <f>J773</f>
      </c>
      <c r="F781" s="26">
        <f>ROUND(E781*INDEX('Payoff Plan'!$D$4:$D$11,$C781)/12,2)</f>
      </c>
      <c r="G781" s="26">
        <f>MIN(INDEX('Payoff Plan'!$E$4:$E$11,$C781),E781+F781)</f>
      </c>
      <c r="H781" s="26">
        <f>Debts!$B$6-SUM(G781:G788)</f>
      </c>
      <c r="I781" s="26">
        <f>MAX(0,ROUND(MIN(E781+F781-G781,H781),2))</f>
      </c>
      <c r="J781" s="26">
        <f>ROUND(E781+F781-G781-I781,2)</f>
      </c>
    </row>
    <row r="782" spans="1:10" x14ac:dyDescent="0.25">
      <c r="A782" s="20">
        <v>98</v>
      </c>
      <c r="B782" s="25">
        <f>DATE(YEAR(Debts!$B$5),MONTH(Debts!$B$5)+$A782-1,1)</f>
      </c>
      <c r="C782" s="20">
        <v>2</v>
      </c>
      <c r="D782" s="21">
        <f>INDEX('Payoff Plan'!$B$4:$B$11,$C782)</f>
      </c>
      <c r="E782" s="26">
        <f>J774</f>
      </c>
      <c r="F782" s="26">
        <f>ROUND(E782*INDEX('Payoff Plan'!$D$4:$D$11,$C782)/12,2)</f>
      </c>
      <c r="G782" s="26">
        <f>MIN(INDEX('Payoff Plan'!$E$4:$E$11,$C782),E782+F782)</f>
      </c>
      <c r="H782" s="26">
        <f>H781-I781</f>
      </c>
      <c r="I782" s="26">
        <f>MAX(0,ROUND(MIN(E782+F782-G782,H782),2))</f>
      </c>
      <c r="J782" s="26">
        <f>ROUND(E782+F782-G782-I782,2)</f>
      </c>
    </row>
    <row r="783" spans="1:10" x14ac:dyDescent="0.25">
      <c r="A783" s="20">
        <v>98</v>
      </c>
      <c r="B783" s="25">
        <f>DATE(YEAR(Debts!$B$5),MONTH(Debts!$B$5)+$A783-1,1)</f>
      </c>
      <c r="C783" s="20">
        <v>3</v>
      </c>
      <c r="D783" s="21">
        <f>INDEX('Payoff Plan'!$B$4:$B$11,$C783)</f>
      </c>
      <c r="E783" s="26">
        <f>J775</f>
      </c>
      <c r="F783" s="26">
        <f>ROUND(E783*INDEX('Payoff Plan'!$D$4:$D$11,$C783)/12,2)</f>
      </c>
      <c r="G783" s="26">
        <f>MIN(INDEX('Payoff Plan'!$E$4:$E$11,$C783),E783+F783)</f>
      </c>
      <c r="H783" s="26">
        <f>H782-I782</f>
      </c>
      <c r="I783" s="26">
        <f>MAX(0,ROUND(MIN(E783+F783-G783,H783),2))</f>
      </c>
      <c r="J783" s="26">
        <f>ROUND(E783+F783-G783-I783,2)</f>
      </c>
    </row>
    <row r="784" spans="1:10" x14ac:dyDescent="0.25">
      <c r="A784" s="20">
        <v>98</v>
      </c>
      <c r="B784" s="25">
        <f>DATE(YEAR(Debts!$B$5),MONTH(Debts!$B$5)+$A784-1,1)</f>
      </c>
      <c r="C784" s="20">
        <v>4</v>
      </c>
      <c r="D784" s="21">
        <f>INDEX('Payoff Plan'!$B$4:$B$11,$C784)</f>
      </c>
      <c r="E784" s="26">
        <f>J776</f>
      </c>
      <c r="F784" s="26">
        <f>ROUND(E784*INDEX('Payoff Plan'!$D$4:$D$11,$C784)/12,2)</f>
      </c>
      <c r="G784" s="26">
        <f>MIN(INDEX('Payoff Plan'!$E$4:$E$11,$C784),E784+F784)</f>
      </c>
      <c r="H784" s="26">
        <f>H783-I783</f>
      </c>
      <c r="I784" s="26">
        <f>MAX(0,ROUND(MIN(E784+F784-G784,H784),2))</f>
      </c>
      <c r="J784" s="26">
        <f>ROUND(E784+F784-G784-I784,2)</f>
      </c>
    </row>
    <row r="785" spans="1:10" x14ac:dyDescent="0.25">
      <c r="A785" s="20">
        <v>98</v>
      </c>
      <c r="B785" s="25">
        <f>DATE(YEAR(Debts!$B$5),MONTH(Debts!$B$5)+$A785-1,1)</f>
      </c>
      <c r="C785" s="20">
        <v>5</v>
      </c>
      <c r="D785" s="21">
        <f>INDEX('Payoff Plan'!$B$4:$B$11,$C785)</f>
      </c>
      <c r="E785" s="26">
        <f>J777</f>
      </c>
      <c r="F785" s="26">
        <f>ROUND(E785*INDEX('Payoff Plan'!$D$4:$D$11,$C785)/12,2)</f>
      </c>
      <c r="G785" s="26">
        <f>MIN(INDEX('Payoff Plan'!$E$4:$E$11,$C785),E785+F785)</f>
      </c>
      <c r="H785" s="26">
        <f>H784-I784</f>
      </c>
      <c r="I785" s="26">
        <f>MAX(0,ROUND(MIN(E785+F785-G785,H785),2))</f>
      </c>
      <c r="J785" s="26">
        <f>ROUND(E785+F785-G785-I785,2)</f>
      </c>
    </row>
    <row r="786" spans="1:10" x14ac:dyDescent="0.25">
      <c r="A786" s="20">
        <v>98</v>
      </c>
      <c r="B786" s="25">
        <f>DATE(YEAR(Debts!$B$5),MONTH(Debts!$B$5)+$A786-1,1)</f>
      </c>
      <c r="C786" s="20">
        <v>6</v>
      </c>
      <c r="D786" s="21">
        <f>INDEX('Payoff Plan'!$B$4:$B$11,$C786)</f>
      </c>
      <c r="E786" s="26">
        <f>J778</f>
      </c>
      <c r="F786" s="26">
        <f>ROUND(E786*INDEX('Payoff Plan'!$D$4:$D$11,$C786)/12,2)</f>
      </c>
      <c r="G786" s="26">
        <f>MIN(INDEX('Payoff Plan'!$E$4:$E$11,$C786),E786+F786)</f>
      </c>
      <c r="H786" s="26">
        <f>H785-I785</f>
      </c>
      <c r="I786" s="26">
        <f>MAX(0,ROUND(MIN(E786+F786-G786,H786),2))</f>
      </c>
      <c r="J786" s="26">
        <f>ROUND(E786+F786-G786-I786,2)</f>
      </c>
    </row>
    <row r="787" spans="1:10" x14ac:dyDescent="0.25">
      <c r="A787" s="20">
        <v>98</v>
      </c>
      <c r="B787" s="25">
        <f>DATE(YEAR(Debts!$B$5),MONTH(Debts!$B$5)+$A787-1,1)</f>
      </c>
      <c r="C787" s="20">
        <v>7</v>
      </c>
      <c r="D787" s="21">
        <f>INDEX('Payoff Plan'!$B$4:$B$11,$C787)</f>
      </c>
      <c r="E787" s="26">
        <f>J779</f>
      </c>
      <c r="F787" s="26">
        <f>ROUND(E787*INDEX('Payoff Plan'!$D$4:$D$11,$C787)/12,2)</f>
      </c>
      <c r="G787" s="26">
        <f>MIN(INDEX('Payoff Plan'!$E$4:$E$11,$C787),E787+F787)</f>
      </c>
      <c r="H787" s="26">
        <f>H786-I786</f>
      </c>
      <c r="I787" s="26">
        <f>MAX(0,ROUND(MIN(E787+F787-G787,H787),2))</f>
      </c>
      <c r="J787" s="26">
        <f>ROUND(E787+F787-G787-I787,2)</f>
      </c>
    </row>
    <row r="788" spans="1:10" x14ac:dyDescent="0.25">
      <c r="A788" s="20">
        <v>98</v>
      </c>
      <c r="B788" s="25">
        <f>DATE(YEAR(Debts!$B$5),MONTH(Debts!$B$5)+$A788-1,1)</f>
      </c>
      <c r="C788" s="20">
        <v>8</v>
      </c>
      <c r="D788" s="21">
        <f>INDEX('Payoff Plan'!$B$4:$B$11,$C788)</f>
      </c>
      <c r="E788" s="26">
        <f>J780</f>
      </c>
      <c r="F788" s="26">
        <f>ROUND(E788*INDEX('Payoff Plan'!$D$4:$D$11,$C788)/12,2)</f>
      </c>
      <c r="G788" s="26">
        <f>MIN(INDEX('Payoff Plan'!$E$4:$E$11,$C788),E788+F788)</f>
      </c>
      <c r="H788" s="26">
        <f>H787-I787</f>
      </c>
      <c r="I788" s="26">
        <f>MAX(0,ROUND(MIN(E788+F788-G788,H788),2))</f>
      </c>
      <c r="J788" s="26">
        <f>ROUND(E788+F788-G788-I788,2)</f>
      </c>
    </row>
    <row r="789" spans="1:10" x14ac:dyDescent="0.25">
      <c r="A789" s="20">
        <v>99</v>
      </c>
      <c r="B789" s="25">
        <f>DATE(YEAR(Debts!$B$5),MONTH(Debts!$B$5)+$A789-1,1)</f>
      </c>
      <c r="C789" s="20">
        <v>1</v>
      </c>
      <c r="D789" s="21">
        <f>INDEX('Payoff Plan'!$B$4:$B$11,$C789)</f>
      </c>
      <c r="E789" s="26">
        <f>J781</f>
      </c>
      <c r="F789" s="26">
        <f>ROUND(E789*INDEX('Payoff Plan'!$D$4:$D$11,$C789)/12,2)</f>
      </c>
      <c r="G789" s="26">
        <f>MIN(INDEX('Payoff Plan'!$E$4:$E$11,$C789),E789+F789)</f>
      </c>
      <c r="H789" s="26">
        <f>Debts!$B$6-SUM(G789:G796)</f>
      </c>
      <c r="I789" s="26">
        <f>MAX(0,ROUND(MIN(E789+F789-G789,H789),2))</f>
      </c>
      <c r="J789" s="26">
        <f>ROUND(E789+F789-G789-I789,2)</f>
      </c>
    </row>
    <row r="790" spans="1:10" x14ac:dyDescent="0.25">
      <c r="A790" s="20">
        <v>99</v>
      </c>
      <c r="B790" s="25">
        <f>DATE(YEAR(Debts!$B$5),MONTH(Debts!$B$5)+$A790-1,1)</f>
      </c>
      <c r="C790" s="20">
        <v>2</v>
      </c>
      <c r="D790" s="21">
        <f>INDEX('Payoff Plan'!$B$4:$B$11,$C790)</f>
      </c>
      <c r="E790" s="26">
        <f>J782</f>
      </c>
      <c r="F790" s="26">
        <f>ROUND(E790*INDEX('Payoff Plan'!$D$4:$D$11,$C790)/12,2)</f>
      </c>
      <c r="G790" s="26">
        <f>MIN(INDEX('Payoff Plan'!$E$4:$E$11,$C790),E790+F790)</f>
      </c>
      <c r="H790" s="26">
        <f>H789-I789</f>
      </c>
      <c r="I790" s="26">
        <f>MAX(0,ROUND(MIN(E790+F790-G790,H790),2))</f>
      </c>
      <c r="J790" s="26">
        <f>ROUND(E790+F790-G790-I790,2)</f>
      </c>
    </row>
    <row r="791" spans="1:10" x14ac:dyDescent="0.25">
      <c r="A791" s="20">
        <v>99</v>
      </c>
      <c r="B791" s="25">
        <f>DATE(YEAR(Debts!$B$5),MONTH(Debts!$B$5)+$A791-1,1)</f>
      </c>
      <c r="C791" s="20">
        <v>3</v>
      </c>
      <c r="D791" s="21">
        <f>INDEX('Payoff Plan'!$B$4:$B$11,$C791)</f>
      </c>
      <c r="E791" s="26">
        <f>J783</f>
      </c>
      <c r="F791" s="26">
        <f>ROUND(E791*INDEX('Payoff Plan'!$D$4:$D$11,$C791)/12,2)</f>
      </c>
      <c r="G791" s="26">
        <f>MIN(INDEX('Payoff Plan'!$E$4:$E$11,$C791),E791+F791)</f>
      </c>
      <c r="H791" s="26">
        <f>H790-I790</f>
      </c>
      <c r="I791" s="26">
        <f>MAX(0,ROUND(MIN(E791+F791-G791,H791),2))</f>
      </c>
      <c r="J791" s="26">
        <f>ROUND(E791+F791-G791-I791,2)</f>
      </c>
    </row>
    <row r="792" spans="1:10" x14ac:dyDescent="0.25">
      <c r="A792" s="20">
        <v>99</v>
      </c>
      <c r="B792" s="25">
        <f>DATE(YEAR(Debts!$B$5),MONTH(Debts!$B$5)+$A792-1,1)</f>
      </c>
      <c r="C792" s="20">
        <v>4</v>
      </c>
      <c r="D792" s="21">
        <f>INDEX('Payoff Plan'!$B$4:$B$11,$C792)</f>
      </c>
      <c r="E792" s="26">
        <f>J784</f>
      </c>
      <c r="F792" s="26">
        <f>ROUND(E792*INDEX('Payoff Plan'!$D$4:$D$11,$C792)/12,2)</f>
      </c>
      <c r="G792" s="26">
        <f>MIN(INDEX('Payoff Plan'!$E$4:$E$11,$C792),E792+F792)</f>
      </c>
      <c r="H792" s="26">
        <f>H791-I791</f>
      </c>
      <c r="I792" s="26">
        <f>MAX(0,ROUND(MIN(E792+F792-G792,H792),2))</f>
      </c>
      <c r="J792" s="26">
        <f>ROUND(E792+F792-G792-I792,2)</f>
      </c>
    </row>
    <row r="793" spans="1:10" x14ac:dyDescent="0.25">
      <c r="A793" s="20">
        <v>99</v>
      </c>
      <c r="B793" s="25">
        <f>DATE(YEAR(Debts!$B$5),MONTH(Debts!$B$5)+$A793-1,1)</f>
      </c>
      <c r="C793" s="20">
        <v>5</v>
      </c>
      <c r="D793" s="21">
        <f>INDEX('Payoff Plan'!$B$4:$B$11,$C793)</f>
      </c>
      <c r="E793" s="26">
        <f>J785</f>
      </c>
      <c r="F793" s="26">
        <f>ROUND(E793*INDEX('Payoff Plan'!$D$4:$D$11,$C793)/12,2)</f>
      </c>
      <c r="G793" s="26">
        <f>MIN(INDEX('Payoff Plan'!$E$4:$E$11,$C793),E793+F793)</f>
      </c>
      <c r="H793" s="26">
        <f>H792-I792</f>
      </c>
      <c r="I793" s="26">
        <f>MAX(0,ROUND(MIN(E793+F793-G793,H793),2))</f>
      </c>
      <c r="J793" s="26">
        <f>ROUND(E793+F793-G793-I793,2)</f>
      </c>
    </row>
    <row r="794" spans="1:10" x14ac:dyDescent="0.25">
      <c r="A794" s="20">
        <v>99</v>
      </c>
      <c r="B794" s="25">
        <f>DATE(YEAR(Debts!$B$5),MONTH(Debts!$B$5)+$A794-1,1)</f>
      </c>
      <c r="C794" s="20">
        <v>6</v>
      </c>
      <c r="D794" s="21">
        <f>INDEX('Payoff Plan'!$B$4:$B$11,$C794)</f>
      </c>
      <c r="E794" s="26">
        <f>J786</f>
      </c>
      <c r="F794" s="26">
        <f>ROUND(E794*INDEX('Payoff Plan'!$D$4:$D$11,$C794)/12,2)</f>
      </c>
      <c r="G794" s="26">
        <f>MIN(INDEX('Payoff Plan'!$E$4:$E$11,$C794),E794+F794)</f>
      </c>
      <c r="H794" s="26">
        <f>H793-I793</f>
      </c>
      <c r="I794" s="26">
        <f>MAX(0,ROUND(MIN(E794+F794-G794,H794),2))</f>
      </c>
      <c r="J794" s="26">
        <f>ROUND(E794+F794-G794-I794,2)</f>
      </c>
    </row>
    <row r="795" spans="1:10" x14ac:dyDescent="0.25">
      <c r="A795" s="20">
        <v>99</v>
      </c>
      <c r="B795" s="25">
        <f>DATE(YEAR(Debts!$B$5),MONTH(Debts!$B$5)+$A795-1,1)</f>
      </c>
      <c r="C795" s="20">
        <v>7</v>
      </c>
      <c r="D795" s="21">
        <f>INDEX('Payoff Plan'!$B$4:$B$11,$C795)</f>
      </c>
      <c r="E795" s="26">
        <f>J787</f>
      </c>
      <c r="F795" s="26">
        <f>ROUND(E795*INDEX('Payoff Plan'!$D$4:$D$11,$C795)/12,2)</f>
      </c>
      <c r="G795" s="26">
        <f>MIN(INDEX('Payoff Plan'!$E$4:$E$11,$C795),E795+F795)</f>
      </c>
      <c r="H795" s="26">
        <f>H794-I794</f>
      </c>
      <c r="I795" s="26">
        <f>MAX(0,ROUND(MIN(E795+F795-G795,H795),2))</f>
      </c>
      <c r="J795" s="26">
        <f>ROUND(E795+F795-G795-I795,2)</f>
      </c>
    </row>
    <row r="796" spans="1:10" x14ac:dyDescent="0.25">
      <c r="A796" s="20">
        <v>99</v>
      </c>
      <c r="B796" s="25">
        <f>DATE(YEAR(Debts!$B$5),MONTH(Debts!$B$5)+$A796-1,1)</f>
      </c>
      <c r="C796" s="20">
        <v>8</v>
      </c>
      <c r="D796" s="21">
        <f>INDEX('Payoff Plan'!$B$4:$B$11,$C796)</f>
      </c>
      <c r="E796" s="26">
        <f>J788</f>
      </c>
      <c r="F796" s="26">
        <f>ROUND(E796*INDEX('Payoff Plan'!$D$4:$D$11,$C796)/12,2)</f>
      </c>
      <c r="G796" s="26">
        <f>MIN(INDEX('Payoff Plan'!$E$4:$E$11,$C796),E796+F796)</f>
      </c>
      <c r="H796" s="26">
        <f>H795-I795</f>
      </c>
      <c r="I796" s="26">
        <f>MAX(0,ROUND(MIN(E796+F796-G796,H796),2))</f>
      </c>
      <c r="J796" s="26">
        <f>ROUND(E796+F796-G796-I796,2)</f>
      </c>
    </row>
    <row r="797" spans="1:10" x14ac:dyDescent="0.25">
      <c r="A797" s="20">
        <v>100</v>
      </c>
      <c r="B797" s="25">
        <f>DATE(YEAR(Debts!$B$5),MONTH(Debts!$B$5)+$A797-1,1)</f>
      </c>
      <c r="C797" s="20">
        <v>1</v>
      </c>
      <c r="D797" s="21">
        <f>INDEX('Payoff Plan'!$B$4:$B$11,$C797)</f>
      </c>
      <c r="E797" s="26">
        <f>J789</f>
      </c>
      <c r="F797" s="26">
        <f>ROUND(E797*INDEX('Payoff Plan'!$D$4:$D$11,$C797)/12,2)</f>
      </c>
      <c r="G797" s="26">
        <f>MIN(INDEX('Payoff Plan'!$E$4:$E$11,$C797),E797+F797)</f>
      </c>
      <c r="H797" s="26">
        <f>Debts!$B$6-SUM(G797:G804)</f>
      </c>
      <c r="I797" s="26">
        <f>MAX(0,ROUND(MIN(E797+F797-G797,H797),2))</f>
      </c>
      <c r="J797" s="26">
        <f>ROUND(E797+F797-G797-I797,2)</f>
      </c>
    </row>
    <row r="798" spans="1:10" x14ac:dyDescent="0.25">
      <c r="A798" s="20">
        <v>100</v>
      </c>
      <c r="B798" s="25">
        <f>DATE(YEAR(Debts!$B$5),MONTH(Debts!$B$5)+$A798-1,1)</f>
      </c>
      <c r="C798" s="20">
        <v>2</v>
      </c>
      <c r="D798" s="21">
        <f>INDEX('Payoff Plan'!$B$4:$B$11,$C798)</f>
      </c>
      <c r="E798" s="26">
        <f>J790</f>
      </c>
      <c r="F798" s="26">
        <f>ROUND(E798*INDEX('Payoff Plan'!$D$4:$D$11,$C798)/12,2)</f>
      </c>
      <c r="G798" s="26">
        <f>MIN(INDEX('Payoff Plan'!$E$4:$E$11,$C798),E798+F798)</f>
      </c>
      <c r="H798" s="26">
        <f>H797-I797</f>
      </c>
      <c r="I798" s="26">
        <f>MAX(0,ROUND(MIN(E798+F798-G798,H798),2))</f>
      </c>
      <c r="J798" s="26">
        <f>ROUND(E798+F798-G798-I798,2)</f>
      </c>
    </row>
    <row r="799" spans="1:10" x14ac:dyDescent="0.25">
      <c r="A799" s="20">
        <v>100</v>
      </c>
      <c r="B799" s="25">
        <f>DATE(YEAR(Debts!$B$5),MONTH(Debts!$B$5)+$A799-1,1)</f>
      </c>
      <c r="C799" s="20">
        <v>3</v>
      </c>
      <c r="D799" s="21">
        <f>INDEX('Payoff Plan'!$B$4:$B$11,$C799)</f>
      </c>
      <c r="E799" s="26">
        <f>J791</f>
      </c>
      <c r="F799" s="26">
        <f>ROUND(E799*INDEX('Payoff Plan'!$D$4:$D$11,$C799)/12,2)</f>
      </c>
      <c r="G799" s="26">
        <f>MIN(INDEX('Payoff Plan'!$E$4:$E$11,$C799),E799+F799)</f>
      </c>
      <c r="H799" s="26">
        <f>H798-I798</f>
      </c>
      <c r="I799" s="26">
        <f>MAX(0,ROUND(MIN(E799+F799-G799,H799),2))</f>
      </c>
      <c r="J799" s="26">
        <f>ROUND(E799+F799-G799-I799,2)</f>
      </c>
    </row>
    <row r="800" spans="1:10" x14ac:dyDescent="0.25">
      <c r="A800" s="20">
        <v>100</v>
      </c>
      <c r="B800" s="25">
        <f>DATE(YEAR(Debts!$B$5),MONTH(Debts!$B$5)+$A800-1,1)</f>
      </c>
      <c r="C800" s="20">
        <v>4</v>
      </c>
      <c r="D800" s="21">
        <f>INDEX('Payoff Plan'!$B$4:$B$11,$C800)</f>
      </c>
      <c r="E800" s="26">
        <f>J792</f>
      </c>
      <c r="F800" s="26">
        <f>ROUND(E800*INDEX('Payoff Plan'!$D$4:$D$11,$C800)/12,2)</f>
      </c>
      <c r="G800" s="26">
        <f>MIN(INDEX('Payoff Plan'!$E$4:$E$11,$C800),E800+F800)</f>
      </c>
      <c r="H800" s="26">
        <f>H799-I799</f>
      </c>
      <c r="I800" s="26">
        <f>MAX(0,ROUND(MIN(E800+F800-G800,H800),2))</f>
      </c>
      <c r="J800" s="26">
        <f>ROUND(E800+F800-G800-I800,2)</f>
      </c>
    </row>
    <row r="801" spans="1:10" x14ac:dyDescent="0.25">
      <c r="A801" s="20">
        <v>100</v>
      </c>
      <c r="B801" s="25">
        <f>DATE(YEAR(Debts!$B$5),MONTH(Debts!$B$5)+$A801-1,1)</f>
      </c>
      <c r="C801" s="20">
        <v>5</v>
      </c>
      <c r="D801" s="21">
        <f>INDEX('Payoff Plan'!$B$4:$B$11,$C801)</f>
      </c>
      <c r="E801" s="26">
        <f>J793</f>
      </c>
      <c r="F801" s="26">
        <f>ROUND(E801*INDEX('Payoff Plan'!$D$4:$D$11,$C801)/12,2)</f>
      </c>
      <c r="G801" s="26">
        <f>MIN(INDEX('Payoff Plan'!$E$4:$E$11,$C801),E801+F801)</f>
      </c>
      <c r="H801" s="26">
        <f>H800-I800</f>
      </c>
      <c r="I801" s="26">
        <f>MAX(0,ROUND(MIN(E801+F801-G801,H801),2))</f>
      </c>
      <c r="J801" s="26">
        <f>ROUND(E801+F801-G801-I801,2)</f>
      </c>
    </row>
    <row r="802" spans="1:10" x14ac:dyDescent="0.25">
      <c r="A802" s="20">
        <v>100</v>
      </c>
      <c r="B802" s="25">
        <f>DATE(YEAR(Debts!$B$5),MONTH(Debts!$B$5)+$A802-1,1)</f>
      </c>
      <c r="C802" s="20">
        <v>6</v>
      </c>
      <c r="D802" s="21">
        <f>INDEX('Payoff Plan'!$B$4:$B$11,$C802)</f>
      </c>
      <c r="E802" s="26">
        <f>J794</f>
      </c>
      <c r="F802" s="26">
        <f>ROUND(E802*INDEX('Payoff Plan'!$D$4:$D$11,$C802)/12,2)</f>
      </c>
      <c r="G802" s="26">
        <f>MIN(INDEX('Payoff Plan'!$E$4:$E$11,$C802),E802+F802)</f>
      </c>
      <c r="H802" s="26">
        <f>H801-I801</f>
      </c>
      <c r="I802" s="26">
        <f>MAX(0,ROUND(MIN(E802+F802-G802,H802),2))</f>
      </c>
      <c r="J802" s="26">
        <f>ROUND(E802+F802-G802-I802,2)</f>
      </c>
    </row>
    <row r="803" spans="1:10" x14ac:dyDescent="0.25">
      <c r="A803" s="20">
        <v>100</v>
      </c>
      <c r="B803" s="25">
        <f>DATE(YEAR(Debts!$B$5),MONTH(Debts!$B$5)+$A803-1,1)</f>
      </c>
      <c r="C803" s="20">
        <v>7</v>
      </c>
      <c r="D803" s="21">
        <f>INDEX('Payoff Plan'!$B$4:$B$11,$C803)</f>
      </c>
      <c r="E803" s="26">
        <f>J795</f>
      </c>
      <c r="F803" s="26">
        <f>ROUND(E803*INDEX('Payoff Plan'!$D$4:$D$11,$C803)/12,2)</f>
      </c>
      <c r="G803" s="26">
        <f>MIN(INDEX('Payoff Plan'!$E$4:$E$11,$C803),E803+F803)</f>
      </c>
      <c r="H803" s="26">
        <f>H802-I802</f>
      </c>
      <c r="I803" s="26">
        <f>MAX(0,ROUND(MIN(E803+F803-G803,H803),2))</f>
      </c>
      <c r="J803" s="26">
        <f>ROUND(E803+F803-G803-I803,2)</f>
      </c>
    </row>
    <row r="804" spans="1:10" x14ac:dyDescent="0.25">
      <c r="A804" s="20">
        <v>100</v>
      </c>
      <c r="B804" s="25">
        <f>DATE(YEAR(Debts!$B$5),MONTH(Debts!$B$5)+$A804-1,1)</f>
      </c>
      <c r="C804" s="20">
        <v>8</v>
      </c>
      <c r="D804" s="21">
        <f>INDEX('Payoff Plan'!$B$4:$B$11,$C804)</f>
      </c>
      <c r="E804" s="26">
        <f>J796</f>
      </c>
      <c r="F804" s="26">
        <f>ROUND(E804*INDEX('Payoff Plan'!$D$4:$D$11,$C804)/12,2)</f>
      </c>
      <c r="G804" s="26">
        <f>MIN(INDEX('Payoff Plan'!$E$4:$E$11,$C804),E804+F804)</f>
      </c>
      <c r="H804" s="26">
        <f>H803-I803</f>
      </c>
      <c r="I804" s="26">
        <f>MAX(0,ROUND(MIN(E804+F804-G804,H804),2))</f>
      </c>
      <c r="J804" s="26">
        <f>ROUND(E804+F804-G804-I804,2)</f>
      </c>
    </row>
    <row r="805" spans="1:10" x14ac:dyDescent="0.25">
      <c r="A805" s="20">
        <v>101</v>
      </c>
      <c r="B805" s="25">
        <f>DATE(YEAR(Debts!$B$5),MONTH(Debts!$B$5)+$A805-1,1)</f>
      </c>
      <c r="C805" s="20">
        <v>1</v>
      </c>
      <c r="D805" s="21">
        <f>INDEX('Payoff Plan'!$B$4:$B$11,$C805)</f>
      </c>
      <c r="E805" s="26">
        <f>J797</f>
      </c>
      <c r="F805" s="26">
        <f>ROUND(E805*INDEX('Payoff Plan'!$D$4:$D$11,$C805)/12,2)</f>
      </c>
      <c r="G805" s="26">
        <f>MIN(INDEX('Payoff Plan'!$E$4:$E$11,$C805),E805+F805)</f>
      </c>
      <c r="H805" s="26">
        <f>Debts!$B$6-SUM(G805:G812)</f>
      </c>
      <c r="I805" s="26">
        <f>MAX(0,ROUND(MIN(E805+F805-G805,H805),2))</f>
      </c>
      <c r="J805" s="26">
        <f>ROUND(E805+F805-G805-I805,2)</f>
      </c>
    </row>
    <row r="806" spans="1:10" x14ac:dyDescent="0.25">
      <c r="A806" s="20">
        <v>101</v>
      </c>
      <c r="B806" s="25">
        <f>DATE(YEAR(Debts!$B$5),MONTH(Debts!$B$5)+$A806-1,1)</f>
      </c>
      <c r="C806" s="20">
        <v>2</v>
      </c>
      <c r="D806" s="21">
        <f>INDEX('Payoff Plan'!$B$4:$B$11,$C806)</f>
      </c>
      <c r="E806" s="26">
        <f>J798</f>
      </c>
      <c r="F806" s="26">
        <f>ROUND(E806*INDEX('Payoff Plan'!$D$4:$D$11,$C806)/12,2)</f>
      </c>
      <c r="G806" s="26">
        <f>MIN(INDEX('Payoff Plan'!$E$4:$E$11,$C806),E806+F806)</f>
      </c>
      <c r="H806" s="26">
        <f>H805-I805</f>
      </c>
      <c r="I806" s="26">
        <f>MAX(0,ROUND(MIN(E806+F806-G806,H806),2))</f>
      </c>
      <c r="J806" s="26">
        <f>ROUND(E806+F806-G806-I806,2)</f>
      </c>
    </row>
    <row r="807" spans="1:10" x14ac:dyDescent="0.25">
      <c r="A807" s="20">
        <v>101</v>
      </c>
      <c r="B807" s="25">
        <f>DATE(YEAR(Debts!$B$5),MONTH(Debts!$B$5)+$A807-1,1)</f>
      </c>
      <c r="C807" s="20">
        <v>3</v>
      </c>
      <c r="D807" s="21">
        <f>INDEX('Payoff Plan'!$B$4:$B$11,$C807)</f>
      </c>
      <c r="E807" s="26">
        <f>J799</f>
      </c>
      <c r="F807" s="26">
        <f>ROUND(E807*INDEX('Payoff Plan'!$D$4:$D$11,$C807)/12,2)</f>
      </c>
      <c r="G807" s="26">
        <f>MIN(INDEX('Payoff Plan'!$E$4:$E$11,$C807),E807+F807)</f>
      </c>
      <c r="H807" s="26">
        <f>H806-I806</f>
      </c>
      <c r="I807" s="26">
        <f>MAX(0,ROUND(MIN(E807+F807-G807,H807),2))</f>
      </c>
      <c r="J807" s="26">
        <f>ROUND(E807+F807-G807-I807,2)</f>
      </c>
    </row>
    <row r="808" spans="1:10" x14ac:dyDescent="0.25">
      <c r="A808" s="20">
        <v>101</v>
      </c>
      <c r="B808" s="25">
        <f>DATE(YEAR(Debts!$B$5),MONTH(Debts!$B$5)+$A808-1,1)</f>
      </c>
      <c r="C808" s="20">
        <v>4</v>
      </c>
      <c r="D808" s="21">
        <f>INDEX('Payoff Plan'!$B$4:$B$11,$C808)</f>
      </c>
      <c r="E808" s="26">
        <f>J800</f>
      </c>
      <c r="F808" s="26">
        <f>ROUND(E808*INDEX('Payoff Plan'!$D$4:$D$11,$C808)/12,2)</f>
      </c>
      <c r="G808" s="26">
        <f>MIN(INDEX('Payoff Plan'!$E$4:$E$11,$C808),E808+F808)</f>
      </c>
      <c r="H808" s="26">
        <f>H807-I807</f>
      </c>
      <c r="I808" s="26">
        <f>MAX(0,ROUND(MIN(E808+F808-G808,H808),2))</f>
      </c>
      <c r="J808" s="26">
        <f>ROUND(E808+F808-G808-I808,2)</f>
      </c>
    </row>
    <row r="809" spans="1:10" x14ac:dyDescent="0.25">
      <c r="A809" s="20">
        <v>101</v>
      </c>
      <c r="B809" s="25">
        <f>DATE(YEAR(Debts!$B$5),MONTH(Debts!$B$5)+$A809-1,1)</f>
      </c>
      <c r="C809" s="20">
        <v>5</v>
      </c>
      <c r="D809" s="21">
        <f>INDEX('Payoff Plan'!$B$4:$B$11,$C809)</f>
      </c>
      <c r="E809" s="26">
        <f>J801</f>
      </c>
      <c r="F809" s="26">
        <f>ROUND(E809*INDEX('Payoff Plan'!$D$4:$D$11,$C809)/12,2)</f>
      </c>
      <c r="G809" s="26">
        <f>MIN(INDEX('Payoff Plan'!$E$4:$E$11,$C809),E809+F809)</f>
      </c>
      <c r="H809" s="26">
        <f>H808-I808</f>
      </c>
      <c r="I809" s="26">
        <f>MAX(0,ROUND(MIN(E809+F809-G809,H809),2))</f>
      </c>
      <c r="J809" s="26">
        <f>ROUND(E809+F809-G809-I809,2)</f>
      </c>
    </row>
    <row r="810" spans="1:10" x14ac:dyDescent="0.25">
      <c r="A810" s="20">
        <v>101</v>
      </c>
      <c r="B810" s="25">
        <f>DATE(YEAR(Debts!$B$5),MONTH(Debts!$B$5)+$A810-1,1)</f>
      </c>
      <c r="C810" s="20">
        <v>6</v>
      </c>
      <c r="D810" s="21">
        <f>INDEX('Payoff Plan'!$B$4:$B$11,$C810)</f>
      </c>
      <c r="E810" s="26">
        <f>J802</f>
      </c>
      <c r="F810" s="26">
        <f>ROUND(E810*INDEX('Payoff Plan'!$D$4:$D$11,$C810)/12,2)</f>
      </c>
      <c r="G810" s="26">
        <f>MIN(INDEX('Payoff Plan'!$E$4:$E$11,$C810),E810+F810)</f>
      </c>
      <c r="H810" s="26">
        <f>H809-I809</f>
      </c>
      <c r="I810" s="26">
        <f>MAX(0,ROUND(MIN(E810+F810-G810,H810),2))</f>
      </c>
      <c r="J810" s="26">
        <f>ROUND(E810+F810-G810-I810,2)</f>
      </c>
    </row>
    <row r="811" spans="1:10" x14ac:dyDescent="0.25">
      <c r="A811" s="20">
        <v>101</v>
      </c>
      <c r="B811" s="25">
        <f>DATE(YEAR(Debts!$B$5),MONTH(Debts!$B$5)+$A811-1,1)</f>
      </c>
      <c r="C811" s="20">
        <v>7</v>
      </c>
      <c r="D811" s="21">
        <f>INDEX('Payoff Plan'!$B$4:$B$11,$C811)</f>
      </c>
      <c r="E811" s="26">
        <f>J803</f>
      </c>
      <c r="F811" s="26">
        <f>ROUND(E811*INDEX('Payoff Plan'!$D$4:$D$11,$C811)/12,2)</f>
      </c>
      <c r="G811" s="26">
        <f>MIN(INDEX('Payoff Plan'!$E$4:$E$11,$C811),E811+F811)</f>
      </c>
      <c r="H811" s="26">
        <f>H810-I810</f>
      </c>
      <c r="I811" s="26">
        <f>MAX(0,ROUND(MIN(E811+F811-G811,H811),2))</f>
      </c>
      <c r="J811" s="26">
        <f>ROUND(E811+F811-G811-I811,2)</f>
      </c>
    </row>
    <row r="812" spans="1:10" x14ac:dyDescent="0.25">
      <c r="A812" s="20">
        <v>101</v>
      </c>
      <c r="B812" s="25">
        <f>DATE(YEAR(Debts!$B$5),MONTH(Debts!$B$5)+$A812-1,1)</f>
      </c>
      <c r="C812" s="20">
        <v>8</v>
      </c>
      <c r="D812" s="21">
        <f>INDEX('Payoff Plan'!$B$4:$B$11,$C812)</f>
      </c>
      <c r="E812" s="26">
        <f>J804</f>
      </c>
      <c r="F812" s="26">
        <f>ROUND(E812*INDEX('Payoff Plan'!$D$4:$D$11,$C812)/12,2)</f>
      </c>
      <c r="G812" s="26">
        <f>MIN(INDEX('Payoff Plan'!$E$4:$E$11,$C812),E812+F812)</f>
      </c>
      <c r="H812" s="26">
        <f>H811-I811</f>
      </c>
      <c r="I812" s="26">
        <f>MAX(0,ROUND(MIN(E812+F812-G812,H812),2))</f>
      </c>
      <c r="J812" s="26">
        <f>ROUND(E812+F812-G812-I812,2)</f>
      </c>
    </row>
    <row r="813" spans="1:10" x14ac:dyDescent="0.25">
      <c r="A813" s="20">
        <v>102</v>
      </c>
      <c r="B813" s="25">
        <f>DATE(YEAR(Debts!$B$5),MONTH(Debts!$B$5)+$A813-1,1)</f>
      </c>
      <c r="C813" s="20">
        <v>1</v>
      </c>
      <c r="D813" s="21">
        <f>INDEX('Payoff Plan'!$B$4:$B$11,$C813)</f>
      </c>
      <c r="E813" s="26">
        <f>J805</f>
      </c>
      <c r="F813" s="26">
        <f>ROUND(E813*INDEX('Payoff Plan'!$D$4:$D$11,$C813)/12,2)</f>
      </c>
      <c r="G813" s="26">
        <f>MIN(INDEX('Payoff Plan'!$E$4:$E$11,$C813),E813+F813)</f>
      </c>
      <c r="H813" s="26">
        <f>Debts!$B$6-SUM(G813:G820)</f>
      </c>
      <c r="I813" s="26">
        <f>MAX(0,ROUND(MIN(E813+F813-G813,H813),2))</f>
      </c>
      <c r="J813" s="26">
        <f>ROUND(E813+F813-G813-I813,2)</f>
      </c>
    </row>
    <row r="814" spans="1:10" x14ac:dyDescent="0.25">
      <c r="A814" s="20">
        <v>102</v>
      </c>
      <c r="B814" s="25">
        <f>DATE(YEAR(Debts!$B$5),MONTH(Debts!$B$5)+$A814-1,1)</f>
      </c>
      <c r="C814" s="20">
        <v>2</v>
      </c>
      <c r="D814" s="21">
        <f>INDEX('Payoff Plan'!$B$4:$B$11,$C814)</f>
      </c>
      <c r="E814" s="26">
        <f>J806</f>
      </c>
      <c r="F814" s="26">
        <f>ROUND(E814*INDEX('Payoff Plan'!$D$4:$D$11,$C814)/12,2)</f>
      </c>
      <c r="G814" s="26">
        <f>MIN(INDEX('Payoff Plan'!$E$4:$E$11,$C814),E814+F814)</f>
      </c>
      <c r="H814" s="26">
        <f>H813-I813</f>
      </c>
      <c r="I814" s="26">
        <f>MAX(0,ROUND(MIN(E814+F814-G814,H814),2))</f>
      </c>
      <c r="J814" s="26">
        <f>ROUND(E814+F814-G814-I814,2)</f>
      </c>
    </row>
    <row r="815" spans="1:10" x14ac:dyDescent="0.25">
      <c r="A815" s="20">
        <v>102</v>
      </c>
      <c r="B815" s="25">
        <f>DATE(YEAR(Debts!$B$5),MONTH(Debts!$B$5)+$A815-1,1)</f>
      </c>
      <c r="C815" s="20">
        <v>3</v>
      </c>
      <c r="D815" s="21">
        <f>INDEX('Payoff Plan'!$B$4:$B$11,$C815)</f>
      </c>
      <c r="E815" s="26">
        <f>J807</f>
      </c>
      <c r="F815" s="26">
        <f>ROUND(E815*INDEX('Payoff Plan'!$D$4:$D$11,$C815)/12,2)</f>
      </c>
      <c r="G815" s="26">
        <f>MIN(INDEX('Payoff Plan'!$E$4:$E$11,$C815),E815+F815)</f>
      </c>
      <c r="H815" s="26">
        <f>H814-I814</f>
      </c>
      <c r="I815" s="26">
        <f>MAX(0,ROUND(MIN(E815+F815-G815,H815),2))</f>
      </c>
      <c r="J815" s="26">
        <f>ROUND(E815+F815-G815-I815,2)</f>
      </c>
    </row>
    <row r="816" spans="1:10" x14ac:dyDescent="0.25">
      <c r="A816" s="20">
        <v>102</v>
      </c>
      <c r="B816" s="25">
        <f>DATE(YEAR(Debts!$B$5),MONTH(Debts!$B$5)+$A816-1,1)</f>
      </c>
      <c r="C816" s="20">
        <v>4</v>
      </c>
      <c r="D816" s="21">
        <f>INDEX('Payoff Plan'!$B$4:$B$11,$C816)</f>
      </c>
      <c r="E816" s="26">
        <f>J808</f>
      </c>
      <c r="F816" s="26">
        <f>ROUND(E816*INDEX('Payoff Plan'!$D$4:$D$11,$C816)/12,2)</f>
      </c>
      <c r="G816" s="26">
        <f>MIN(INDEX('Payoff Plan'!$E$4:$E$11,$C816),E816+F816)</f>
      </c>
      <c r="H816" s="26">
        <f>H815-I815</f>
      </c>
      <c r="I816" s="26">
        <f>MAX(0,ROUND(MIN(E816+F816-G816,H816),2))</f>
      </c>
      <c r="J816" s="26">
        <f>ROUND(E816+F816-G816-I816,2)</f>
      </c>
    </row>
    <row r="817" spans="1:10" x14ac:dyDescent="0.25">
      <c r="A817" s="20">
        <v>102</v>
      </c>
      <c r="B817" s="25">
        <f>DATE(YEAR(Debts!$B$5),MONTH(Debts!$B$5)+$A817-1,1)</f>
      </c>
      <c r="C817" s="20">
        <v>5</v>
      </c>
      <c r="D817" s="21">
        <f>INDEX('Payoff Plan'!$B$4:$B$11,$C817)</f>
      </c>
      <c r="E817" s="26">
        <f>J809</f>
      </c>
      <c r="F817" s="26">
        <f>ROUND(E817*INDEX('Payoff Plan'!$D$4:$D$11,$C817)/12,2)</f>
      </c>
      <c r="G817" s="26">
        <f>MIN(INDEX('Payoff Plan'!$E$4:$E$11,$C817),E817+F817)</f>
      </c>
      <c r="H817" s="26">
        <f>H816-I816</f>
      </c>
      <c r="I817" s="26">
        <f>MAX(0,ROUND(MIN(E817+F817-G817,H817),2))</f>
      </c>
      <c r="J817" s="26">
        <f>ROUND(E817+F817-G817-I817,2)</f>
      </c>
    </row>
    <row r="818" spans="1:10" x14ac:dyDescent="0.25">
      <c r="A818" s="20">
        <v>102</v>
      </c>
      <c r="B818" s="25">
        <f>DATE(YEAR(Debts!$B$5),MONTH(Debts!$B$5)+$A818-1,1)</f>
      </c>
      <c r="C818" s="20">
        <v>6</v>
      </c>
      <c r="D818" s="21">
        <f>INDEX('Payoff Plan'!$B$4:$B$11,$C818)</f>
      </c>
      <c r="E818" s="26">
        <f>J810</f>
      </c>
      <c r="F818" s="26">
        <f>ROUND(E818*INDEX('Payoff Plan'!$D$4:$D$11,$C818)/12,2)</f>
      </c>
      <c r="G818" s="26">
        <f>MIN(INDEX('Payoff Plan'!$E$4:$E$11,$C818),E818+F818)</f>
      </c>
      <c r="H818" s="26">
        <f>H817-I817</f>
      </c>
      <c r="I818" s="26">
        <f>MAX(0,ROUND(MIN(E818+F818-G818,H818),2))</f>
      </c>
      <c r="J818" s="26">
        <f>ROUND(E818+F818-G818-I818,2)</f>
      </c>
    </row>
    <row r="819" spans="1:10" x14ac:dyDescent="0.25">
      <c r="A819" s="20">
        <v>102</v>
      </c>
      <c r="B819" s="25">
        <f>DATE(YEAR(Debts!$B$5),MONTH(Debts!$B$5)+$A819-1,1)</f>
      </c>
      <c r="C819" s="20">
        <v>7</v>
      </c>
      <c r="D819" s="21">
        <f>INDEX('Payoff Plan'!$B$4:$B$11,$C819)</f>
      </c>
      <c r="E819" s="26">
        <f>J811</f>
      </c>
      <c r="F819" s="26">
        <f>ROUND(E819*INDEX('Payoff Plan'!$D$4:$D$11,$C819)/12,2)</f>
      </c>
      <c r="G819" s="26">
        <f>MIN(INDEX('Payoff Plan'!$E$4:$E$11,$C819),E819+F819)</f>
      </c>
      <c r="H819" s="26">
        <f>H818-I818</f>
      </c>
      <c r="I819" s="26">
        <f>MAX(0,ROUND(MIN(E819+F819-G819,H819),2))</f>
      </c>
      <c r="J819" s="26">
        <f>ROUND(E819+F819-G819-I819,2)</f>
      </c>
    </row>
    <row r="820" spans="1:10" x14ac:dyDescent="0.25">
      <c r="A820" s="20">
        <v>102</v>
      </c>
      <c r="B820" s="25">
        <f>DATE(YEAR(Debts!$B$5),MONTH(Debts!$B$5)+$A820-1,1)</f>
      </c>
      <c r="C820" s="20">
        <v>8</v>
      </c>
      <c r="D820" s="21">
        <f>INDEX('Payoff Plan'!$B$4:$B$11,$C820)</f>
      </c>
      <c r="E820" s="26">
        <f>J812</f>
      </c>
      <c r="F820" s="26">
        <f>ROUND(E820*INDEX('Payoff Plan'!$D$4:$D$11,$C820)/12,2)</f>
      </c>
      <c r="G820" s="26">
        <f>MIN(INDEX('Payoff Plan'!$E$4:$E$11,$C820),E820+F820)</f>
      </c>
      <c r="H820" s="26">
        <f>H819-I819</f>
      </c>
      <c r="I820" s="26">
        <f>MAX(0,ROUND(MIN(E820+F820-G820,H820),2))</f>
      </c>
      <c r="J820" s="26">
        <f>ROUND(E820+F820-G820-I820,2)</f>
      </c>
    </row>
    <row r="821" spans="1:10" x14ac:dyDescent="0.25">
      <c r="A821" s="20">
        <v>103</v>
      </c>
      <c r="B821" s="25">
        <f>DATE(YEAR(Debts!$B$5),MONTH(Debts!$B$5)+$A821-1,1)</f>
      </c>
      <c r="C821" s="20">
        <v>1</v>
      </c>
      <c r="D821" s="21">
        <f>INDEX('Payoff Plan'!$B$4:$B$11,$C821)</f>
      </c>
      <c r="E821" s="26">
        <f>J813</f>
      </c>
      <c r="F821" s="26">
        <f>ROUND(E821*INDEX('Payoff Plan'!$D$4:$D$11,$C821)/12,2)</f>
      </c>
      <c r="G821" s="26">
        <f>MIN(INDEX('Payoff Plan'!$E$4:$E$11,$C821),E821+F821)</f>
      </c>
      <c r="H821" s="26">
        <f>Debts!$B$6-SUM(G821:G828)</f>
      </c>
      <c r="I821" s="26">
        <f>MAX(0,ROUND(MIN(E821+F821-G821,H821),2))</f>
      </c>
      <c r="J821" s="26">
        <f>ROUND(E821+F821-G821-I821,2)</f>
      </c>
    </row>
    <row r="822" spans="1:10" x14ac:dyDescent="0.25">
      <c r="A822" s="20">
        <v>103</v>
      </c>
      <c r="B822" s="25">
        <f>DATE(YEAR(Debts!$B$5),MONTH(Debts!$B$5)+$A822-1,1)</f>
      </c>
      <c r="C822" s="20">
        <v>2</v>
      </c>
      <c r="D822" s="21">
        <f>INDEX('Payoff Plan'!$B$4:$B$11,$C822)</f>
      </c>
      <c r="E822" s="26">
        <f>J814</f>
      </c>
      <c r="F822" s="26">
        <f>ROUND(E822*INDEX('Payoff Plan'!$D$4:$D$11,$C822)/12,2)</f>
      </c>
      <c r="G822" s="26">
        <f>MIN(INDEX('Payoff Plan'!$E$4:$E$11,$C822),E822+F822)</f>
      </c>
      <c r="H822" s="26">
        <f>H821-I821</f>
      </c>
      <c r="I822" s="26">
        <f>MAX(0,ROUND(MIN(E822+F822-G822,H822),2))</f>
      </c>
      <c r="J822" s="26">
        <f>ROUND(E822+F822-G822-I822,2)</f>
      </c>
    </row>
    <row r="823" spans="1:10" x14ac:dyDescent="0.25">
      <c r="A823" s="20">
        <v>103</v>
      </c>
      <c r="B823" s="25">
        <f>DATE(YEAR(Debts!$B$5),MONTH(Debts!$B$5)+$A823-1,1)</f>
      </c>
      <c r="C823" s="20">
        <v>3</v>
      </c>
      <c r="D823" s="21">
        <f>INDEX('Payoff Plan'!$B$4:$B$11,$C823)</f>
      </c>
      <c r="E823" s="26">
        <f>J815</f>
      </c>
      <c r="F823" s="26">
        <f>ROUND(E823*INDEX('Payoff Plan'!$D$4:$D$11,$C823)/12,2)</f>
      </c>
      <c r="G823" s="26">
        <f>MIN(INDEX('Payoff Plan'!$E$4:$E$11,$C823),E823+F823)</f>
      </c>
      <c r="H823" s="26">
        <f>H822-I822</f>
      </c>
      <c r="I823" s="26">
        <f>MAX(0,ROUND(MIN(E823+F823-G823,H823),2))</f>
      </c>
      <c r="J823" s="26">
        <f>ROUND(E823+F823-G823-I823,2)</f>
      </c>
    </row>
    <row r="824" spans="1:10" x14ac:dyDescent="0.25">
      <c r="A824" s="20">
        <v>103</v>
      </c>
      <c r="B824" s="25">
        <f>DATE(YEAR(Debts!$B$5),MONTH(Debts!$B$5)+$A824-1,1)</f>
      </c>
      <c r="C824" s="20">
        <v>4</v>
      </c>
      <c r="D824" s="21">
        <f>INDEX('Payoff Plan'!$B$4:$B$11,$C824)</f>
      </c>
      <c r="E824" s="26">
        <f>J816</f>
      </c>
      <c r="F824" s="26">
        <f>ROUND(E824*INDEX('Payoff Plan'!$D$4:$D$11,$C824)/12,2)</f>
      </c>
      <c r="G824" s="26">
        <f>MIN(INDEX('Payoff Plan'!$E$4:$E$11,$C824),E824+F824)</f>
      </c>
      <c r="H824" s="26">
        <f>H823-I823</f>
      </c>
      <c r="I824" s="26">
        <f>MAX(0,ROUND(MIN(E824+F824-G824,H824),2))</f>
      </c>
      <c r="J824" s="26">
        <f>ROUND(E824+F824-G824-I824,2)</f>
      </c>
    </row>
    <row r="825" spans="1:10" x14ac:dyDescent="0.25">
      <c r="A825" s="20">
        <v>103</v>
      </c>
      <c r="B825" s="25">
        <f>DATE(YEAR(Debts!$B$5),MONTH(Debts!$B$5)+$A825-1,1)</f>
      </c>
      <c r="C825" s="20">
        <v>5</v>
      </c>
      <c r="D825" s="21">
        <f>INDEX('Payoff Plan'!$B$4:$B$11,$C825)</f>
      </c>
      <c r="E825" s="26">
        <f>J817</f>
      </c>
      <c r="F825" s="26">
        <f>ROUND(E825*INDEX('Payoff Plan'!$D$4:$D$11,$C825)/12,2)</f>
      </c>
      <c r="G825" s="26">
        <f>MIN(INDEX('Payoff Plan'!$E$4:$E$11,$C825),E825+F825)</f>
      </c>
      <c r="H825" s="26">
        <f>H824-I824</f>
      </c>
      <c r="I825" s="26">
        <f>MAX(0,ROUND(MIN(E825+F825-G825,H825),2))</f>
      </c>
      <c r="J825" s="26">
        <f>ROUND(E825+F825-G825-I825,2)</f>
      </c>
    </row>
    <row r="826" spans="1:10" x14ac:dyDescent="0.25">
      <c r="A826" s="20">
        <v>103</v>
      </c>
      <c r="B826" s="25">
        <f>DATE(YEAR(Debts!$B$5),MONTH(Debts!$B$5)+$A826-1,1)</f>
      </c>
      <c r="C826" s="20">
        <v>6</v>
      </c>
      <c r="D826" s="21">
        <f>INDEX('Payoff Plan'!$B$4:$B$11,$C826)</f>
      </c>
      <c r="E826" s="26">
        <f>J818</f>
      </c>
      <c r="F826" s="26">
        <f>ROUND(E826*INDEX('Payoff Plan'!$D$4:$D$11,$C826)/12,2)</f>
      </c>
      <c r="G826" s="26">
        <f>MIN(INDEX('Payoff Plan'!$E$4:$E$11,$C826),E826+F826)</f>
      </c>
      <c r="H826" s="26">
        <f>H825-I825</f>
      </c>
      <c r="I826" s="26">
        <f>MAX(0,ROUND(MIN(E826+F826-G826,H826),2))</f>
      </c>
      <c r="J826" s="26">
        <f>ROUND(E826+F826-G826-I826,2)</f>
      </c>
    </row>
    <row r="827" spans="1:10" x14ac:dyDescent="0.25">
      <c r="A827" s="20">
        <v>103</v>
      </c>
      <c r="B827" s="25">
        <f>DATE(YEAR(Debts!$B$5),MONTH(Debts!$B$5)+$A827-1,1)</f>
      </c>
      <c r="C827" s="20">
        <v>7</v>
      </c>
      <c r="D827" s="21">
        <f>INDEX('Payoff Plan'!$B$4:$B$11,$C827)</f>
      </c>
      <c r="E827" s="26">
        <f>J819</f>
      </c>
      <c r="F827" s="26">
        <f>ROUND(E827*INDEX('Payoff Plan'!$D$4:$D$11,$C827)/12,2)</f>
      </c>
      <c r="G827" s="26">
        <f>MIN(INDEX('Payoff Plan'!$E$4:$E$11,$C827),E827+F827)</f>
      </c>
      <c r="H827" s="26">
        <f>H826-I826</f>
      </c>
      <c r="I827" s="26">
        <f>MAX(0,ROUND(MIN(E827+F827-G827,H827),2))</f>
      </c>
      <c r="J827" s="26">
        <f>ROUND(E827+F827-G827-I827,2)</f>
      </c>
    </row>
    <row r="828" spans="1:10" x14ac:dyDescent="0.25">
      <c r="A828" s="20">
        <v>103</v>
      </c>
      <c r="B828" s="25">
        <f>DATE(YEAR(Debts!$B$5),MONTH(Debts!$B$5)+$A828-1,1)</f>
      </c>
      <c r="C828" s="20">
        <v>8</v>
      </c>
      <c r="D828" s="21">
        <f>INDEX('Payoff Plan'!$B$4:$B$11,$C828)</f>
      </c>
      <c r="E828" s="26">
        <f>J820</f>
      </c>
      <c r="F828" s="26">
        <f>ROUND(E828*INDEX('Payoff Plan'!$D$4:$D$11,$C828)/12,2)</f>
      </c>
      <c r="G828" s="26">
        <f>MIN(INDEX('Payoff Plan'!$E$4:$E$11,$C828),E828+F828)</f>
      </c>
      <c r="H828" s="26">
        <f>H827-I827</f>
      </c>
      <c r="I828" s="26">
        <f>MAX(0,ROUND(MIN(E828+F828-G828,H828),2))</f>
      </c>
      <c r="J828" s="26">
        <f>ROUND(E828+F828-G828-I828,2)</f>
      </c>
    </row>
    <row r="829" spans="1:10" x14ac:dyDescent="0.25">
      <c r="A829" s="20">
        <v>104</v>
      </c>
      <c r="B829" s="25">
        <f>DATE(YEAR(Debts!$B$5),MONTH(Debts!$B$5)+$A829-1,1)</f>
      </c>
      <c r="C829" s="20">
        <v>1</v>
      </c>
      <c r="D829" s="21">
        <f>INDEX('Payoff Plan'!$B$4:$B$11,$C829)</f>
      </c>
      <c r="E829" s="26">
        <f>J821</f>
      </c>
      <c r="F829" s="26">
        <f>ROUND(E829*INDEX('Payoff Plan'!$D$4:$D$11,$C829)/12,2)</f>
      </c>
      <c r="G829" s="26">
        <f>MIN(INDEX('Payoff Plan'!$E$4:$E$11,$C829),E829+F829)</f>
      </c>
      <c r="H829" s="26">
        <f>Debts!$B$6-SUM(G829:G836)</f>
      </c>
      <c r="I829" s="26">
        <f>MAX(0,ROUND(MIN(E829+F829-G829,H829),2))</f>
      </c>
      <c r="J829" s="26">
        <f>ROUND(E829+F829-G829-I829,2)</f>
      </c>
    </row>
    <row r="830" spans="1:10" x14ac:dyDescent="0.25">
      <c r="A830" s="20">
        <v>104</v>
      </c>
      <c r="B830" s="25">
        <f>DATE(YEAR(Debts!$B$5),MONTH(Debts!$B$5)+$A830-1,1)</f>
      </c>
      <c r="C830" s="20">
        <v>2</v>
      </c>
      <c r="D830" s="21">
        <f>INDEX('Payoff Plan'!$B$4:$B$11,$C830)</f>
      </c>
      <c r="E830" s="26">
        <f>J822</f>
      </c>
      <c r="F830" s="26">
        <f>ROUND(E830*INDEX('Payoff Plan'!$D$4:$D$11,$C830)/12,2)</f>
      </c>
      <c r="G830" s="26">
        <f>MIN(INDEX('Payoff Plan'!$E$4:$E$11,$C830),E830+F830)</f>
      </c>
      <c r="H830" s="26">
        <f>H829-I829</f>
      </c>
      <c r="I830" s="26">
        <f>MAX(0,ROUND(MIN(E830+F830-G830,H830),2))</f>
      </c>
      <c r="J830" s="26">
        <f>ROUND(E830+F830-G830-I830,2)</f>
      </c>
    </row>
    <row r="831" spans="1:10" x14ac:dyDescent="0.25">
      <c r="A831" s="20">
        <v>104</v>
      </c>
      <c r="B831" s="25">
        <f>DATE(YEAR(Debts!$B$5),MONTH(Debts!$B$5)+$A831-1,1)</f>
      </c>
      <c r="C831" s="20">
        <v>3</v>
      </c>
      <c r="D831" s="21">
        <f>INDEX('Payoff Plan'!$B$4:$B$11,$C831)</f>
      </c>
      <c r="E831" s="26">
        <f>J823</f>
      </c>
      <c r="F831" s="26">
        <f>ROUND(E831*INDEX('Payoff Plan'!$D$4:$D$11,$C831)/12,2)</f>
      </c>
      <c r="G831" s="26">
        <f>MIN(INDEX('Payoff Plan'!$E$4:$E$11,$C831),E831+F831)</f>
      </c>
      <c r="H831" s="26">
        <f>H830-I830</f>
      </c>
      <c r="I831" s="26">
        <f>MAX(0,ROUND(MIN(E831+F831-G831,H831),2))</f>
      </c>
      <c r="J831" s="26">
        <f>ROUND(E831+F831-G831-I831,2)</f>
      </c>
    </row>
    <row r="832" spans="1:10" x14ac:dyDescent="0.25">
      <c r="A832" s="20">
        <v>104</v>
      </c>
      <c r="B832" s="25">
        <f>DATE(YEAR(Debts!$B$5),MONTH(Debts!$B$5)+$A832-1,1)</f>
      </c>
      <c r="C832" s="20">
        <v>4</v>
      </c>
      <c r="D832" s="21">
        <f>INDEX('Payoff Plan'!$B$4:$B$11,$C832)</f>
      </c>
      <c r="E832" s="26">
        <f>J824</f>
      </c>
      <c r="F832" s="26">
        <f>ROUND(E832*INDEX('Payoff Plan'!$D$4:$D$11,$C832)/12,2)</f>
      </c>
      <c r="G832" s="26">
        <f>MIN(INDEX('Payoff Plan'!$E$4:$E$11,$C832),E832+F832)</f>
      </c>
      <c r="H832" s="26">
        <f>H831-I831</f>
      </c>
      <c r="I832" s="26">
        <f>MAX(0,ROUND(MIN(E832+F832-G832,H832),2))</f>
      </c>
      <c r="J832" s="26">
        <f>ROUND(E832+F832-G832-I832,2)</f>
      </c>
    </row>
    <row r="833" spans="1:10" x14ac:dyDescent="0.25">
      <c r="A833" s="20">
        <v>104</v>
      </c>
      <c r="B833" s="25">
        <f>DATE(YEAR(Debts!$B$5),MONTH(Debts!$B$5)+$A833-1,1)</f>
      </c>
      <c r="C833" s="20">
        <v>5</v>
      </c>
      <c r="D833" s="21">
        <f>INDEX('Payoff Plan'!$B$4:$B$11,$C833)</f>
      </c>
      <c r="E833" s="26">
        <f>J825</f>
      </c>
      <c r="F833" s="26">
        <f>ROUND(E833*INDEX('Payoff Plan'!$D$4:$D$11,$C833)/12,2)</f>
      </c>
      <c r="G833" s="26">
        <f>MIN(INDEX('Payoff Plan'!$E$4:$E$11,$C833),E833+F833)</f>
      </c>
      <c r="H833" s="26">
        <f>H832-I832</f>
      </c>
      <c r="I833" s="26">
        <f>MAX(0,ROUND(MIN(E833+F833-G833,H833),2))</f>
      </c>
      <c r="J833" s="26">
        <f>ROUND(E833+F833-G833-I833,2)</f>
      </c>
    </row>
    <row r="834" spans="1:10" x14ac:dyDescent="0.25">
      <c r="A834" s="20">
        <v>104</v>
      </c>
      <c r="B834" s="25">
        <f>DATE(YEAR(Debts!$B$5),MONTH(Debts!$B$5)+$A834-1,1)</f>
      </c>
      <c r="C834" s="20">
        <v>6</v>
      </c>
      <c r="D834" s="21">
        <f>INDEX('Payoff Plan'!$B$4:$B$11,$C834)</f>
      </c>
      <c r="E834" s="26">
        <f>J826</f>
      </c>
      <c r="F834" s="26">
        <f>ROUND(E834*INDEX('Payoff Plan'!$D$4:$D$11,$C834)/12,2)</f>
      </c>
      <c r="G834" s="26">
        <f>MIN(INDEX('Payoff Plan'!$E$4:$E$11,$C834),E834+F834)</f>
      </c>
      <c r="H834" s="26">
        <f>H833-I833</f>
      </c>
      <c r="I834" s="26">
        <f>MAX(0,ROUND(MIN(E834+F834-G834,H834),2))</f>
      </c>
      <c r="J834" s="26">
        <f>ROUND(E834+F834-G834-I834,2)</f>
      </c>
    </row>
    <row r="835" spans="1:10" x14ac:dyDescent="0.25">
      <c r="A835" s="20">
        <v>104</v>
      </c>
      <c r="B835" s="25">
        <f>DATE(YEAR(Debts!$B$5),MONTH(Debts!$B$5)+$A835-1,1)</f>
      </c>
      <c r="C835" s="20">
        <v>7</v>
      </c>
      <c r="D835" s="21">
        <f>INDEX('Payoff Plan'!$B$4:$B$11,$C835)</f>
      </c>
      <c r="E835" s="26">
        <f>J827</f>
      </c>
      <c r="F835" s="26">
        <f>ROUND(E835*INDEX('Payoff Plan'!$D$4:$D$11,$C835)/12,2)</f>
      </c>
      <c r="G835" s="26">
        <f>MIN(INDEX('Payoff Plan'!$E$4:$E$11,$C835),E835+F835)</f>
      </c>
      <c r="H835" s="26">
        <f>H834-I834</f>
      </c>
      <c r="I835" s="26">
        <f>MAX(0,ROUND(MIN(E835+F835-G835,H835),2))</f>
      </c>
      <c r="J835" s="26">
        <f>ROUND(E835+F835-G835-I835,2)</f>
      </c>
    </row>
    <row r="836" spans="1:10" x14ac:dyDescent="0.25">
      <c r="A836" s="20">
        <v>104</v>
      </c>
      <c r="B836" s="25">
        <f>DATE(YEAR(Debts!$B$5),MONTH(Debts!$B$5)+$A836-1,1)</f>
      </c>
      <c r="C836" s="20">
        <v>8</v>
      </c>
      <c r="D836" s="21">
        <f>INDEX('Payoff Plan'!$B$4:$B$11,$C836)</f>
      </c>
      <c r="E836" s="26">
        <f>J828</f>
      </c>
      <c r="F836" s="26">
        <f>ROUND(E836*INDEX('Payoff Plan'!$D$4:$D$11,$C836)/12,2)</f>
      </c>
      <c r="G836" s="26">
        <f>MIN(INDEX('Payoff Plan'!$E$4:$E$11,$C836),E836+F836)</f>
      </c>
      <c r="H836" s="26">
        <f>H835-I835</f>
      </c>
      <c r="I836" s="26">
        <f>MAX(0,ROUND(MIN(E836+F836-G836,H836),2))</f>
      </c>
      <c r="J836" s="26">
        <f>ROUND(E836+F836-G836-I836,2)</f>
      </c>
    </row>
    <row r="837" spans="1:10" x14ac:dyDescent="0.25">
      <c r="A837" s="20">
        <v>105</v>
      </c>
      <c r="B837" s="25">
        <f>DATE(YEAR(Debts!$B$5),MONTH(Debts!$B$5)+$A837-1,1)</f>
      </c>
      <c r="C837" s="20">
        <v>1</v>
      </c>
      <c r="D837" s="21">
        <f>INDEX('Payoff Plan'!$B$4:$B$11,$C837)</f>
      </c>
      <c r="E837" s="26">
        <f>J829</f>
      </c>
      <c r="F837" s="26">
        <f>ROUND(E837*INDEX('Payoff Plan'!$D$4:$D$11,$C837)/12,2)</f>
      </c>
      <c r="G837" s="26">
        <f>MIN(INDEX('Payoff Plan'!$E$4:$E$11,$C837),E837+F837)</f>
      </c>
      <c r="H837" s="26">
        <f>Debts!$B$6-SUM(G837:G844)</f>
      </c>
      <c r="I837" s="26">
        <f>MAX(0,ROUND(MIN(E837+F837-G837,H837),2))</f>
      </c>
      <c r="J837" s="26">
        <f>ROUND(E837+F837-G837-I837,2)</f>
      </c>
    </row>
    <row r="838" spans="1:10" x14ac:dyDescent="0.25">
      <c r="A838" s="20">
        <v>105</v>
      </c>
      <c r="B838" s="25">
        <f>DATE(YEAR(Debts!$B$5),MONTH(Debts!$B$5)+$A838-1,1)</f>
      </c>
      <c r="C838" s="20">
        <v>2</v>
      </c>
      <c r="D838" s="21">
        <f>INDEX('Payoff Plan'!$B$4:$B$11,$C838)</f>
      </c>
      <c r="E838" s="26">
        <f>J830</f>
      </c>
      <c r="F838" s="26">
        <f>ROUND(E838*INDEX('Payoff Plan'!$D$4:$D$11,$C838)/12,2)</f>
      </c>
      <c r="G838" s="26">
        <f>MIN(INDEX('Payoff Plan'!$E$4:$E$11,$C838),E838+F838)</f>
      </c>
      <c r="H838" s="26">
        <f>H837-I837</f>
      </c>
      <c r="I838" s="26">
        <f>MAX(0,ROUND(MIN(E838+F838-G838,H838),2))</f>
      </c>
      <c r="J838" s="26">
        <f>ROUND(E838+F838-G838-I838,2)</f>
      </c>
    </row>
    <row r="839" spans="1:10" x14ac:dyDescent="0.25">
      <c r="A839" s="20">
        <v>105</v>
      </c>
      <c r="B839" s="25">
        <f>DATE(YEAR(Debts!$B$5),MONTH(Debts!$B$5)+$A839-1,1)</f>
      </c>
      <c r="C839" s="20">
        <v>3</v>
      </c>
      <c r="D839" s="21">
        <f>INDEX('Payoff Plan'!$B$4:$B$11,$C839)</f>
      </c>
      <c r="E839" s="26">
        <f>J831</f>
      </c>
      <c r="F839" s="26">
        <f>ROUND(E839*INDEX('Payoff Plan'!$D$4:$D$11,$C839)/12,2)</f>
      </c>
      <c r="G839" s="26">
        <f>MIN(INDEX('Payoff Plan'!$E$4:$E$11,$C839),E839+F839)</f>
      </c>
      <c r="H839" s="26">
        <f>H838-I838</f>
      </c>
      <c r="I839" s="26">
        <f>MAX(0,ROUND(MIN(E839+F839-G839,H839),2))</f>
      </c>
      <c r="J839" s="26">
        <f>ROUND(E839+F839-G839-I839,2)</f>
      </c>
    </row>
    <row r="840" spans="1:10" x14ac:dyDescent="0.25">
      <c r="A840" s="20">
        <v>105</v>
      </c>
      <c r="B840" s="25">
        <f>DATE(YEAR(Debts!$B$5),MONTH(Debts!$B$5)+$A840-1,1)</f>
      </c>
      <c r="C840" s="20">
        <v>4</v>
      </c>
      <c r="D840" s="21">
        <f>INDEX('Payoff Plan'!$B$4:$B$11,$C840)</f>
      </c>
      <c r="E840" s="26">
        <f>J832</f>
      </c>
      <c r="F840" s="26">
        <f>ROUND(E840*INDEX('Payoff Plan'!$D$4:$D$11,$C840)/12,2)</f>
      </c>
      <c r="G840" s="26">
        <f>MIN(INDEX('Payoff Plan'!$E$4:$E$11,$C840),E840+F840)</f>
      </c>
      <c r="H840" s="26">
        <f>H839-I839</f>
      </c>
      <c r="I840" s="26">
        <f>MAX(0,ROUND(MIN(E840+F840-G840,H840),2))</f>
      </c>
      <c r="J840" s="26">
        <f>ROUND(E840+F840-G840-I840,2)</f>
      </c>
    </row>
    <row r="841" spans="1:10" x14ac:dyDescent="0.25">
      <c r="A841" s="20">
        <v>105</v>
      </c>
      <c r="B841" s="25">
        <f>DATE(YEAR(Debts!$B$5),MONTH(Debts!$B$5)+$A841-1,1)</f>
      </c>
      <c r="C841" s="20">
        <v>5</v>
      </c>
      <c r="D841" s="21">
        <f>INDEX('Payoff Plan'!$B$4:$B$11,$C841)</f>
      </c>
      <c r="E841" s="26">
        <f>J833</f>
      </c>
      <c r="F841" s="26">
        <f>ROUND(E841*INDEX('Payoff Plan'!$D$4:$D$11,$C841)/12,2)</f>
      </c>
      <c r="G841" s="26">
        <f>MIN(INDEX('Payoff Plan'!$E$4:$E$11,$C841),E841+F841)</f>
      </c>
      <c r="H841" s="26">
        <f>H840-I840</f>
      </c>
      <c r="I841" s="26">
        <f>MAX(0,ROUND(MIN(E841+F841-G841,H841),2))</f>
      </c>
      <c r="J841" s="26">
        <f>ROUND(E841+F841-G841-I841,2)</f>
      </c>
    </row>
    <row r="842" spans="1:10" x14ac:dyDescent="0.25">
      <c r="A842" s="20">
        <v>105</v>
      </c>
      <c r="B842" s="25">
        <f>DATE(YEAR(Debts!$B$5),MONTH(Debts!$B$5)+$A842-1,1)</f>
      </c>
      <c r="C842" s="20">
        <v>6</v>
      </c>
      <c r="D842" s="21">
        <f>INDEX('Payoff Plan'!$B$4:$B$11,$C842)</f>
      </c>
      <c r="E842" s="26">
        <f>J834</f>
      </c>
      <c r="F842" s="26">
        <f>ROUND(E842*INDEX('Payoff Plan'!$D$4:$D$11,$C842)/12,2)</f>
      </c>
      <c r="G842" s="26">
        <f>MIN(INDEX('Payoff Plan'!$E$4:$E$11,$C842),E842+F842)</f>
      </c>
      <c r="H842" s="26">
        <f>H841-I841</f>
      </c>
      <c r="I842" s="26">
        <f>MAX(0,ROUND(MIN(E842+F842-G842,H842),2))</f>
      </c>
      <c r="J842" s="26">
        <f>ROUND(E842+F842-G842-I842,2)</f>
      </c>
    </row>
    <row r="843" spans="1:10" x14ac:dyDescent="0.25">
      <c r="A843" s="20">
        <v>105</v>
      </c>
      <c r="B843" s="25">
        <f>DATE(YEAR(Debts!$B$5),MONTH(Debts!$B$5)+$A843-1,1)</f>
      </c>
      <c r="C843" s="20">
        <v>7</v>
      </c>
      <c r="D843" s="21">
        <f>INDEX('Payoff Plan'!$B$4:$B$11,$C843)</f>
      </c>
      <c r="E843" s="26">
        <f>J835</f>
      </c>
      <c r="F843" s="26">
        <f>ROUND(E843*INDEX('Payoff Plan'!$D$4:$D$11,$C843)/12,2)</f>
      </c>
      <c r="G843" s="26">
        <f>MIN(INDEX('Payoff Plan'!$E$4:$E$11,$C843),E843+F843)</f>
      </c>
      <c r="H843" s="26">
        <f>H842-I842</f>
      </c>
      <c r="I843" s="26">
        <f>MAX(0,ROUND(MIN(E843+F843-G843,H843),2))</f>
      </c>
      <c r="J843" s="26">
        <f>ROUND(E843+F843-G843-I843,2)</f>
      </c>
    </row>
    <row r="844" spans="1:10" x14ac:dyDescent="0.25">
      <c r="A844" s="20">
        <v>105</v>
      </c>
      <c r="B844" s="25">
        <f>DATE(YEAR(Debts!$B$5),MONTH(Debts!$B$5)+$A844-1,1)</f>
      </c>
      <c r="C844" s="20">
        <v>8</v>
      </c>
      <c r="D844" s="21">
        <f>INDEX('Payoff Plan'!$B$4:$B$11,$C844)</f>
      </c>
      <c r="E844" s="26">
        <f>J836</f>
      </c>
      <c r="F844" s="26">
        <f>ROUND(E844*INDEX('Payoff Plan'!$D$4:$D$11,$C844)/12,2)</f>
      </c>
      <c r="G844" s="26">
        <f>MIN(INDEX('Payoff Plan'!$E$4:$E$11,$C844),E844+F844)</f>
      </c>
      <c r="H844" s="26">
        <f>H843-I843</f>
      </c>
      <c r="I844" s="26">
        <f>MAX(0,ROUND(MIN(E844+F844-G844,H844),2))</f>
      </c>
      <c r="J844" s="26">
        <f>ROUND(E844+F844-G844-I844,2)</f>
      </c>
    </row>
    <row r="845" spans="1:10" x14ac:dyDescent="0.25">
      <c r="A845" s="20">
        <v>106</v>
      </c>
      <c r="B845" s="25">
        <f>DATE(YEAR(Debts!$B$5),MONTH(Debts!$B$5)+$A845-1,1)</f>
      </c>
      <c r="C845" s="20">
        <v>1</v>
      </c>
      <c r="D845" s="21">
        <f>INDEX('Payoff Plan'!$B$4:$B$11,$C845)</f>
      </c>
      <c r="E845" s="26">
        <f>J837</f>
      </c>
      <c r="F845" s="26">
        <f>ROUND(E845*INDEX('Payoff Plan'!$D$4:$D$11,$C845)/12,2)</f>
      </c>
      <c r="G845" s="26">
        <f>MIN(INDEX('Payoff Plan'!$E$4:$E$11,$C845),E845+F845)</f>
      </c>
      <c r="H845" s="26">
        <f>Debts!$B$6-SUM(G845:G852)</f>
      </c>
      <c r="I845" s="26">
        <f>MAX(0,ROUND(MIN(E845+F845-G845,H845),2))</f>
      </c>
      <c r="J845" s="26">
        <f>ROUND(E845+F845-G845-I845,2)</f>
      </c>
    </row>
    <row r="846" spans="1:10" x14ac:dyDescent="0.25">
      <c r="A846" s="20">
        <v>106</v>
      </c>
      <c r="B846" s="25">
        <f>DATE(YEAR(Debts!$B$5),MONTH(Debts!$B$5)+$A846-1,1)</f>
      </c>
      <c r="C846" s="20">
        <v>2</v>
      </c>
      <c r="D846" s="21">
        <f>INDEX('Payoff Plan'!$B$4:$B$11,$C846)</f>
      </c>
      <c r="E846" s="26">
        <f>J838</f>
      </c>
      <c r="F846" s="26">
        <f>ROUND(E846*INDEX('Payoff Plan'!$D$4:$D$11,$C846)/12,2)</f>
      </c>
      <c r="G846" s="26">
        <f>MIN(INDEX('Payoff Plan'!$E$4:$E$11,$C846),E846+F846)</f>
      </c>
      <c r="H846" s="26">
        <f>H845-I845</f>
      </c>
      <c r="I846" s="26">
        <f>MAX(0,ROUND(MIN(E846+F846-G846,H846),2))</f>
      </c>
      <c r="J846" s="26">
        <f>ROUND(E846+F846-G846-I846,2)</f>
      </c>
    </row>
    <row r="847" spans="1:10" x14ac:dyDescent="0.25">
      <c r="A847" s="20">
        <v>106</v>
      </c>
      <c r="B847" s="25">
        <f>DATE(YEAR(Debts!$B$5),MONTH(Debts!$B$5)+$A847-1,1)</f>
      </c>
      <c r="C847" s="20">
        <v>3</v>
      </c>
      <c r="D847" s="21">
        <f>INDEX('Payoff Plan'!$B$4:$B$11,$C847)</f>
      </c>
      <c r="E847" s="26">
        <f>J839</f>
      </c>
      <c r="F847" s="26">
        <f>ROUND(E847*INDEX('Payoff Plan'!$D$4:$D$11,$C847)/12,2)</f>
      </c>
      <c r="G847" s="26">
        <f>MIN(INDEX('Payoff Plan'!$E$4:$E$11,$C847),E847+F847)</f>
      </c>
      <c r="H847" s="26">
        <f>H846-I846</f>
      </c>
      <c r="I847" s="26">
        <f>MAX(0,ROUND(MIN(E847+F847-G847,H847),2))</f>
      </c>
      <c r="J847" s="26">
        <f>ROUND(E847+F847-G847-I847,2)</f>
      </c>
    </row>
    <row r="848" spans="1:10" x14ac:dyDescent="0.25">
      <c r="A848" s="20">
        <v>106</v>
      </c>
      <c r="B848" s="25">
        <f>DATE(YEAR(Debts!$B$5),MONTH(Debts!$B$5)+$A848-1,1)</f>
      </c>
      <c r="C848" s="20">
        <v>4</v>
      </c>
      <c r="D848" s="21">
        <f>INDEX('Payoff Plan'!$B$4:$B$11,$C848)</f>
      </c>
      <c r="E848" s="26">
        <f>J840</f>
      </c>
      <c r="F848" s="26">
        <f>ROUND(E848*INDEX('Payoff Plan'!$D$4:$D$11,$C848)/12,2)</f>
      </c>
      <c r="G848" s="26">
        <f>MIN(INDEX('Payoff Plan'!$E$4:$E$11,$C848),E848+F848)</f>
      </c>
      <c r="H848" s="26">
        <f>H847-I847</f>
      </c>
      <c r="I848" s="26">
        <f>MAX(0,ROUND(MIN(E848+F848-G848,H848),2))</f>
      </c>
      <c r="J848" s="26">
        <f>ROUND(E848+F848-G848-I848,2)</f>
      </c>
    </row>
    <row r="849" spans="1:10" x14ac:dyDescent="0.25">
      <c r="A849" s="20">
        <v>106</v>
      </c>
      <c r="B849" s="25">
        <f>DATE(YEAR(Debts!$B$5),MONTH(Debts!$B$5)+$A849-1,1)</f>
      </c>
      <c r="C849" s="20">
        <v>5</v>
      </c>
      <c r="D849" s="21">
        <f>INDEX('Payoff Plan'!$B$4:$B$11,$C849)</f>
      </c>
      <c r="E849" s="26">
        <f>J841</f>
      </c>
      <c r="F849" s="26">
        <f>ROUND(E849*INDEX('Payoff Plan'!$D$4:$D$11,$C849)/12,2)</f>
      </c>
      <c r="G849" s="26">
        <f>MIN(INDEX('Payoff Plan'!$E$4:$E$11,$C849),E849+F849)</f>
      </c>
      <c r="H849" s="26">
        <f>H848-I848</f>
      </c>
      <c r="I849" s="26">
        <f>MAX(0,ROUND(MIN(E849+F849-G849,H849),2))</f>
      </c>
      <c r="J849" s="26">
        <f>ROUND(E849+F849-G849-I849,2)</f>
      </c>
    </row>
    <row r="850" spans="1:10" x14ac:dyDescent="0.25">
      <c r="A850" s="20">
        <v>106</v>
      </c>
      <c r="B850" s="25">
        <f>DATE(YEAR(Debts!$B$5),MONTH(Debts!$B$5)+$A850-1,1)</f>
      </c>
      <c r="C850" s="20">
        <v>6</v>
      </c>
      <c r="D850" s="21">
        <f>INDEX('Payoff Plan'!$B$4:$B$11,$C850)</f>
      </c>
      <c r="E850" s="26">
        <f>J842</f>
      </c>
      <c r="F850" s="26">
        <f>ROUND(E850*INDEX('Payoff Plan'!$D$4:$D$11,$C850)/12,2)</f>
      </c>
      <c r="G850" s="26">
        <f>MIN(INDEX('Payoff Plan'!$E$4:$E$11,$C850),E850+F850)</f>
      </c>
      <c r="H850" s="26">
        <f>H849-I849</f>
      </c>
      <c r="I850" s="26">
        <f>MAX(0,ROUND(MIN(E850+F850-G850,H850),2))</f>
      </c>
      <c r="J850" s="26">
        <f>ROUND(E850+F850-G850-I850,2)</f>
      </c>
    </row>
    <row r="851" spans="1:10" x14ac:dyDescent="0.25">
      <c r="A851" s="20">
        <v>106</v>
      </c>
      <c r="B851" s="25">
        <f>DATE(YEAR(Debts!$B$5),MONTH(Debts!$B$5)+$A851-1,1)</f>
      </c>
      <c r="C851" s="20">
        <v>7</v>
      </c>
      <c r="D851" s="21">
        <f>INDEX('Payoff Plan'!$B$4:$B$11,$C851)</f>
      </c>
      <c r="E851" s="26">
        <f>J843</f>
      </c>
      <c r="F851" s="26">
        <f>ROUND(E851*INDEX('Payoff Plan'!$D$4:$D$11,$C851)/12,2)</f>
      </c>
      <c r="G851" s="26">
        <f>MIN(INDEX('Payoff Plan'!$E$4:$E$11,$C851),E851+F851)</f>
      </c>
      <c r="H851" s="26">
        <f>H850-I850</f>
      </c>
      <c r="I851" s="26">
        <f>MAX(0,ROUND(MIN(E851+F851-G851,H851),2))</f>
      </c>
      <c r="J851" s="26">
        <f>ROUND(E851+F851-G851-I851,2)</f>
      </c>
    </row>
    <row r="852" spans="1:10" x14ac:dyDescent="0.25">
      <c r="A852" s="20">
        <v>106</v>
      </c>
      <c r="B852" s="25">
        <f>DATE(YEAR(Debts!$B$5),MONTH(Debts!$B$5)+$A852-1,1)</f>
      </c>
      <c r="C852" s="20">
        <v>8</v>
      </c>
      <c r="D852" s="21">
        <f>INDEX('Payoff Plan'!$B$4:$B$11,$C852)</f>
      </c>
      <c r="E852" s="26">
        <f>J844</f>
      </c>
      <c r="F852" s="26">
        <f>ROUND(E852*INDEX('Payoff Plan'!$D$4:$D$11,$C852)/12,2)</f>
      </c>
      <c r="G852" s="26">
        <f>MIN(INDEX('Payoff Plan'!$E$4:$E$11,$C852),E852+F852)</f>
      </c>
      <c r="H852" s="26">
        <f>H851-I851</f>
      </c>
      <c r="I852" s="26">
        <f>MAX(0,ROUND(MIN(E852+F852-G852,H852),2))</f>
      </c>
      <c r="J852" s="26">
        <f>ROUND(E852+F852-G852-I852,2)</f>
      </c>
    </row>
    <row r="853" spans="1:10" x14ac:dyDescent="0.25">
      <c r="A853" s="20">
        <v>107</v>
      </c>
      <c r="B853" s="25">
        <f>DATE(YEAR(Debts!$B$5),MONTH(Debts!$B$5)+$A853-1,1)</f>
      </c>
      <c r="C853" s="20">
        <v>1</v>
      </c>
      <c r="D853" s="21">
        <f>INDEX('Payoff Plan'!$B$4:$B$11,$C853)</f>
      </c>
      <c r="E853" s="26">
        <f>J845</f>
      </c>
      <c r="F853" s="26">
        <f>ROUND(E853*INDEX('Payoff Plan'!$D$4:$D$11,$C853)/12,2)</f>
      </c>
      <c r="G853" s="26">
        <f>MIN(INDEX('Payoff Plan'!$E$4:$E$11,$C853),E853+F853)</f>
      </c>
      <c r="H853" s="26">
        <f>Debts!$B$6-SUM(G853:G860)</f>
      </c>
      <c r="I853" s="26">
        <f>MAX(0,ROUND(MIN(E853+F853-G853,H853),2))</f>
      </c>
      <c r="J853" s="26">
        <f>ROUND(E853+F853-G853-I853,2)</f>
      </c>
    </row>
    <row r="854" spans="1:10" x14ac:dyDescent="0.25">
      <c r="A854" s="20">
        <v>107</v>
      </c>
      <c r="B854" s="25">
        <f>DATE(YEAR(Debts!$B$5),MONTH(Debts!$B$5)+$A854-1,1)</f>
      </c>
      <c r="C854" s="20">
        <v>2</v>
      </c>
      <c r="D854" s="21">
        <f>INDEX('Payoff Plan'!$B$4:$B$11,$C854)</f>
      </c>
      <c r="E854" s="26">
        <f>J846</f>
      </c>
      <c r="F854" s="26">
        <f>ROUND(E854*INDEX('Payoff Plan'!$D$4:$D$11,$C854)/12,2)</f>
      </c>
      <c r="G854" s="26">
        <f>MIN(INDEX('Payoff Plan'!$E$4:$E$11,$C854),E854+F854)</f>
      </c>
      <c r="H854" s="26">
        <f>H853-I853</f>
      </c>
      <c r="I854" s="26">
        <f>MAX(0,ROUND(MIN(E854+F854-G854,H854),2))</f>
      </c>
      <c r="J854" s="26">
        <f>ROUND(E854+F854-G854-I854,2)</f>
      </c>
    </row>
    <row r="855" spans="1:10" x14ac:dyDescent="0.25">
      <c r="A855" s="20">
        <v>107</v>
      </c>
      <c r="B855" s="25">
        <f>DATE(YEAR(Debts!$B$5),MONTH(Debts!$B$5)+$A855-1,1)</f>
      </c>
      <c r="C855" s="20">
        <v>3</v>
      </c>
      <c r="D855" s="21">
        <f>INDEX('Payoff Plan'!$B$4:$B$11,$C855)</f>
      </c>
      <c r="E855" s="26">
        <f>J847</f>
      </c>
      <c r="F855" s="26">
        <f>ROUND(E855*INDEX('Payoff Plan'!$D$4:$D$11,$C855)/12,2)</f>
      </c>
      <c r="G855" s="26">
        <f>MIN(INDEX('Payoff Plan'!$E$4:$E$11,$C855),E855+F855)</f>
      </c>
      <c r="H855" s="26">
        <f>H854-I854</f>
      </c>
      <c r="I855" s="26">
        <f>MAX(0,ROUND(MIN(E855+F855-G855,H855),2))</f>
      </c>
      <c r="J855" s="26">
        <f>ROUND(E855+F855-G855-I855,2)</f>
      </c>
    </row>
    <row r="856" spans="1:10" x14ac:dyDescent="0.25">
      <c r="A856" s="20">
        <v>107</v>
      </c>
      <c r="B856" s="25">
        <f>DATE(YEAR(Debts!$B$5),MONTH(Debts!$B$5)+$A856-1,1)</f>
      </c>
      <c r="C856" s="20">
        <v>4</v>
      </c>
      <c r="D856" s="21">
        <f>INDEX('Payoff Plan'!$B$4:$B$11,$C856)</f>
      </c>
      <c r="E856" s="26">
        <f>J848</f>
      </c>
      <c r="F856" s="26">
        <f>ROUND(E856*INDEX('Payoff Plan'!$D$4:$D$11,$C856)/12,2)</f>
      </c>
      <c r="G856" s="26">
        <f>MIN(INDEX('Payoff Plan'!$E$4:$E$11,$C856),E856+F856)</f>
      </c>
      <c r="H856" s="26">
        <f>H855-I855</f>
      </c>
      <c r="I856" s="26">
        <f>MAX(0,ROUND(MIN(E856+F856-G856,H856),2))</f>
      </c>
      <c r="J856" s="26">
        <f>ROUND(E856+F856-G856-I856,2)</f>
      </c>
    </row>
    <row r="857" spans="1:10" x14ac:dyDescent="0.25">
      <c r="A857" s="20">
        <v>107</v>
      </c>
      <c r="B857" s="25">
        <f>DATE(YEAR(Debts!$B$5),MONTH(Debts!$B$5)+$A857-1,1)</f>
      </c>
      <c r="C857" s="20">
        <v>5</v>
      </c>
      <c r="D857" s="21">
        <f>INDEX('Payoff Plan'!$B$4:$B$11,$C857)</f>
      </c>
      <c r="E857" s="26">
        <f>J849</f>
      </c>
      <c r="F857" s="26">
        <f>ROUND(E857*INDEX('Payoff Plan'!$D$4:$D$11,$C857)/12,2)</f>
      </c>
      <c r="G857" s="26">
        <f>MIN(INDEX('Payoff Plan'!$E$4:$E$11,$C857),E857+F857)</f>
      </c>
      <c r="H857" s="26">
        <f>H856-I856</f>
      </c>
      <c r="I857" s="26">
        <f>MAX(0,ROUND(MIN(E857+F857-G857,H857),2))</f>
      </c>
      <c r="J857" s="26">
        <f>ROUND(E857+F857-G857-I857,2)</f>
      </c>
    </row>
    <row r="858" spans="1:10" x14ac:dyDescent="0.25">
      <c r="A858" s="20">
        <v>107</v>
      </c>
      <c r="B858" s="25">
        <f>DATE(YEAR(Debts!$B$5),MONTH(Debts!$B$5)+$A858-1,1)</f>
      </c>
      <c r="C858" s="20">
        <v>6</v>
      </c>
      <c r="D858" s="21">
        <f>INDEX('Payoff Plan'!$B$4:$B$11,$C858)</f>
      </c>
      <c r="E858" s="26">
        <f>J850</f>
      </c>
      <c r="F858" s="26">
        <f>ROUND(E858*INDEX('Payoff Plan'!$D$4:$D$11,$C858)/12,2)</f>
      </c>
      <c r="G858" s="26">
        <f>MIN(INDEX('Payoff Plan'!$E$4:$E$11,$C858),E858+F858)</f>
      </c>
      <c r="H858" s="26">
        <f>H857-I857</f>
      </c>
      <c r="I858" s="26">
        <f>MAX(0,ROUND(MIN(E858+F858-G858,H858),2))</f>
      </c>
      <c r="J858" s="26">
        <f>ROUND(E858+F858-G858-I858,2)</f>
      </c>
    </row>
    <row r="859" spans="1:10" x14ac:dyDescent="0.25">
      <c r="A859" s="20">
        <v>107</v>
      </c>
      <c r="B859" s="25">
        <f>DATE(YEAR(Debts!$B$5),MONTH(Debts!$B$5)+$A859-1,1)</f>
      </c>
      <c r="C859" s="20">
        <v>7</v>
      </c>
      <c r="D859" s="21">
        <f>INDEX('Payoff Plan'!$B$4:$B$11,$C859)</f>
      </c>
      <c r="E859" s="26">
        <f>J851</f>
      </c>
      <c r="F859" s="26">
        <f>ROUND(E859*INDEX('Payoff Plan'!$D$4:$D$11,$C859)/12,2)</f>
      </c>
      <c r="G859" s="26">
        <f>MIN(INDEX('Payoff Plan'!$E$4:$E$11,$C859),E859+F859)</f>
      </c>
      <c r="H859" s="26">
        <f>H858-I858</f>
      </c>
      <c r="I859" s="26">
        <f>MAX(0,ROUND(MIN(E859+F859-G859,H859),2))</f>
      </c>
      <c r="J859" s="26">
        <f>ROUND(E859+F859-G859-I859,2)</f>
      </c>
    </row>
    <row r="860" spans="1:10" x14ac:dyDescent="0.25">
      <c r="A860" s="20">
        <v>107</v>
      </c>
      <c r="B860" s="25">
        <f>DATE(YEAR(Debts!$B$5),MONTH(Debts!$B$5)+$A860-1,1)</f>
      </c>
      <c r="C860" s="20">
        <v>8</v>
      </c>
      <c r="D860" s="21">
        <f>INDEX('Payoff Plan'!$B$4:$B$11,$C860)</f>
      </c>
      <c r="E860" s="26">
        <f>J852</f>
      </c>
      <c r="F860" s="26">
        <f>ROUND(E860*INDEX('Payoff Plan'!$D$4:$D$11,$C860)/12,2)</f>
      </c>
      <c r="G860" s="26">
        <f>MIN(INDEX('Payoff Plan'!$E$4:$E$11,$C860),E860+F860)</f>
      </c>
      <c r="H860" s="26">
        <f>H859-I859</f>
      </c>
      <c r="I860" s="26">
        <f>MAX(0,ROUND(MIN(E860+F860-G860,H860),2))</f>
      </c>
      <c r="J860" s="26">
        <f>ROUND(E860+F860-G860-I860,2)</f>
      </c>
    </row>
    <row r="861" spans="1:10" x14ac:dyDescent="0.25">
      <c r="A861" s="20">
        <v>108</v>
      </c>
      <c r="B861" s="25">
        <f>DATE(YEAR(Debts!$B$5),MONTH(Debts!$B$5)+$A861-1,1)</f>
      </c>
      <c r="C861" s="20">
        <v>1</v>
      </c>
      <c r="D861" s="21">
        <f>INDEX('Payoff Plan'!$B$4:$B$11,$C861)</f>
      </c>
      <c r="E861" s="26">
        <f>J853</f>
      </c>
      <c r="F861" s="26">
        <f>ROUND(E861*INDEX('Payoff Plan'!$D$4:$D$11,$C861)/12,2)</f>
      </c>
      <c r="G861" s="26">
        <f>MIN(INDEX('Payoff Plan'!$E$4:$E$11,$C861),E861+F861)</f>
      </c>
      <c r="H861" s="26">
        <f>Debts!$B$6-SUM(G861:G868)</f>
      </c>
      <c r="I861" s="26">
        <f>MAX(0,ROUND(MIN(E861+F861-G861,H861),2))</f>
      </c>
      <c r="J861" s="26">
        <f>ROUND(E861+F861-G861-I861,2)</f>
      </c>
    </row>
    <row r="862" spans="1:10" x14ac:dyDescent="0.25">
      <c r="A862" s="20">
        <v>108</v>
      </c>
      <c r="B862" s="25">
        <f>DATE(YEAR(Debts!$B$5),MONTH(Debts!$B$5)+$A862-1,1)</f>
      </c>
      <c r="C862" s="20">
        <v>2</v>
      </c>
      <c r="D862" s="21">
        <f>INDEX('Payoff Plan'!$B$4:$B$11,$C862)</f>
      </c>
      <c r="E862" s="26">
        <f>J854</f>
      </c>
      <c r="F862" s="26">
        <f>ROUND(E862*INDEX('Payoff Plan'!$D$4:$D$11,$C862)/12,2)</f>
      </c>
      <c r="G862" s="26">
        <f>MIN(INDEX('Payoff Plan'!$E$4:$E$11,$C862),E862+F862)</f>
      </c>
      <c r="H862" s="26">
        <f>H861-I861</f>
      </c>
      <c r="I862" s="26">
        <f>MAX(0,ROUND(MIN(E862+F862-G862,H862),2))</f>
      </c>
      <c r="J862" s="26">
        <f>ROUND(E862+F862-G862-I862,2)</f>
      </c>
    </row>
    <row r="863" spans="1:10" x14ac:dyDescent="0.25">
      <c r="A863" s="20">
        <v>108</v>
      </c>
      <c r="B863" s="25">
        <f>DATE(YEAR(Debts!$B$5),MONTH(Debts!$B$5)+$A863-1,1)</f>
      </c>
      <c r="C863" s="20">
        <v>3</v>
      </c>
      <c r="D863" s="21">
        <f>INDEX('Payoff Plan'!$B$4:$B$11,$C863)</f>
      </c>
      <c r="E863" s="26">
        <f>J855</f>
      </c>
      <c r="F863" s="26">
        <f>ROUND(E863*INDEX('Payoff Plan'!$D$4:$D$11,$C863)/12,2)</f>
      </c>
      <c r="G863" s="26">
        <f>MIN(INDEX('Payoff Plan'!$E$4:$E$11,$C863),E863+F863)</f>
      </c>
      <c r="H863" s="26">
        <f>H862-I862</f>
      </c>
      <c r="I863" s="26">
        <f>MAX(0,ROUND(MIN(E863+F863-G863,H863),2))</f>
      </c>
      <c r="J863" s="26">
        <f>ROUND(E863+F863-G863-I863,2)</f>
      </c>
    </row>
    <row r="864" spans="1:10" x14ac:dyDescent="0.25">
      <c r="A864" s="20">
        <v>108</v>
      </c>
      <c r="B864" s="25">
        <f>DATE(YEAR(Debts!$B$5),MONTH(Debts!$B$5)+$A864-1,1)</f>
      </c>
      <c r="C864" s="20">
        <v>4</v>
      </c>
      <c r="D864" s="21">
        <f>INDEX('Payoff Plan'!$B$4:$B$11,$C864)</f>
      </c>
      <c r="E864" s="26">
        <f>J856</f>
      </c>
      <c r="F864" s="26">
        <f>ROUND(E864*INDEX('Payoff Plan'!$D$4:$D$11,$C864)/12,2)</f>
      </c>
      <c r="G864" s="26">
        <f>MIN(INDEX('Payoff Plan'!$E$4:$E$11,$C864),E864+F864)</f>
      </c>
      <c r="H864" s="26">
        <f>H863-I863</f>
      </c>
      <c r="I864" s="26">
        <f>MAX(0,ROUND(MIN(E864+F864-G864,H864),2))</f>
      </c>
      <c r="J864" s="26">
        <f>ROUND(E864+F864-G864-I864,2)</f>
      </c>
    </row>
    <row r="865" spans="1:10" x14ac:dyDescent="0.25">
      <c r="A865" s="20">
        <v>108</v>
      </c>
      <c r="B865" s="25">
        <f>DATE(YEAR(Debts!$B$5),MONTH(Debts!$B$5)+$A865-1,1)</f>
      </c>
      <c r="C865" s="20">
        <v>5</v>
      </c>
      <c r="D865" s="21">
        <f>INDEX('Payoff Plan'!$B$4:$B$11,$C865)</f>
      </c>
      <c r="E865" s="26">
        <f>J857</f>
      </c>
      <c r="F865" s="26">
        <f>ROUND(E865*INDEX('Payoff Plan'!$D$4:$D$11,$C865)/12,2)</f>
      </c>
      <c r="G865" s="26">
        <f>MIN(INDEX('Payoff Plan'!$E$4:$E$11,$C865),E865+F865)</f>
      </c>
      <c r="H865" s="26">
        <f>H864-I864</f>
      </c>
      <c r="I865" s="26">
        <f>MAX(0,ROUND(MIN(E865+F865-G865,H865),2))</f>
      </c>
      <c r="J865" s="26">
        <f>ROUND(E865+F865-G865-I865,2)</f>
      </c>
    </row>
    <row r="866" spans="1:10" x14ac:dyDescent="0.25">
      <c r="A866" s="20">
        <v>108</v>
      </c>
      <c r="B866" s="25">
        <f>DATE(YEAR(Debts!$B$5),MONTH(Debts!$B$5)+$A866-1,1)</f>
      </c>
      <c r="C866" s="20">
        <v>6</v>
      </c>
      <c r="D866" s="21">
        <f>INDEX('Payoff Plan'!$B$4:$B$11,$C866)</f>
      </c>
      <c r="E866" s="26">
        <f>J858</f>
      </c>
      <c r="F866" s="26">
        <f>ROUND(E866*INDEX('Payoff Plan'!$D$4:$D$11,$C866)/12,2)</f>
      </c>
      <c r="G866" s="26">
        <f>MIN(INDEX('Payoff Plan'!$E$4:$E$11,$C866),E866+F866)</f>
      </c>
      <c r="H866" s="26">
        <f>H865-I865</f>
      </c>
      <c r="I866" s="26">
        <f>MAX(0,ROUND(MIN(E866+F866-G866,H866),2))</f>
      </c>
      <c r="J866" s="26">
        <f>ROUND(E866+F866-G866-I866,2)</f>
      </c>
    </row>
    <row r="867" spans="1:10" x14ac:dyDescent="0.25">
      <c r="A867" s="20">
        <v>108</v>
      </c>
      <c r="B867" s="25">
        <f>DATE(YEAR(Debts!$B$5),MONTH(Debts!$B$5)+$A867-1,1)</f>
      </c>
      <c r="C867" s="20">
        <v>7</v>
      </c>
      <c r="D867" s="21">
        <f>INDEX('Payoff Plan'!$B$4:$B$11,$C867)</f>
      </c>
      <c r="E867" s="26">
        <f>J859</f>
      </c>
      <c r="F867" s="26">
        <f>ROUND(E867*INDEX('Payoff Plan'!$D$4:$D$11,$C867)/12,2)</f>
      </c>
      <c r="G867" s="26">
        <f>MIN(INDEX('Payoff Plan'!$E$4:$E$11,$C867),E867+F867)</f>
      </c>
      <c r="H867" s="26">
        <f>H866-I866</f>
      </c>
      <c r="I867" s="26">
        <f>MAX(0,ROUND(MIN(E867+F867-G867,H867),2))</f>
      </c>
      <c r="J867" s="26">
        <f>ROUND(E867+F867-G867-I867,2)</f>
      </c>
    </row>
    <row r="868" spans="1:10" x14ac:dyDescent="0.25">
      <c r="A868" s="20">
        <v>108</v>
      </c>
      <c r="B868" s="25">
        <f>DATE(YEAR(Debts!$B$5),MONTH(Debts!$B$5)+$A868-1,1)</f>
      </c>
      <c r="C868" s="20">
        <v>8</v>
      </c>
      <c r="D868" s="21">
        <f>INDEX('Payoff Plan'!$B$4:$B$11,$C868)</f>
      </c>
      <c r="E868" s="26">
        <f>J860</f>
      </c>
      <c r="F868" s="26">
        <f>ROUND(E868*INDEX('Payoff Plan'!$D$4:$D$11,$C868)/12,2)</f>
      </c>
      <c r="G868" s="26">
        <f>MIN(INDEX('Payoff Plan'!$E$4:$E$11,$C868),E868+F868)</f>
      </c>
      <c r="H868" s="26">
        <f>H867-I867</f>
      </c>
      <c r="I868" s="26">
        <f>MAX(0,ROUND(MIN(E868+F868-G868,H868),2))</f>
      </c>
      <c r="J868" s="26">
        <f>ROUND(E868+F868-G868-I868,2)</f>
      </c>
    </row>
    <row r="869" spans="1:10" x14ac:dyDescent="0.25">
      <c r="A869" s="20">
        <v>109</v>
      </c>
      <c r="B869" s="25">
        <f>DATE(YEAR(Debts!$B$5),MONTH(Debts!$B$5)+$A869-1,1)</f>
      </c>
      <c r="C869" s="20">
        <v>1</v>
      </c>
      <c r="D869" s="21">
        <f>INDEX('Payoff Plan'!$B$4:$B$11,$C869)</f>
      </c>
      <c r="E869" s="26">
        <f>J861</f>
      </c>
      <c r="F869" s="26">
        <f>ROUND(E869*INDEX('Payoff Plan'!$D$4:$D$11,$C869)/12,2)</f>
      </c>
      <c r="G869" s="26">
        <f>MIN(INDEX('Payoff Plan'!$E$4:$E$11,$C869),E869+F869)</f>
      </c>
      <c r="H869" s="26">
        <f>Debts!$B$6-SUM(G869:G876)</f>
      </c>
      <c r="I869" s="26">
        <f>MAX(0,ROUND(MIN(E869+F869-G869,H869),2))</f>
      </c>
      <c r="J869" s="26">
        <f>ROUND(E869+F869-G869-I869,2)</f>
      </c>
    </row>
    <row r="870" spans="1:10" x14ac:dyDescent="0.25">
      <c r="A870" s="20">
        <v>109</v>
      </c>
      <c r="B870" s="25">
        <f>DATE(YEAR(Debts!$B$5),MONTH(Debts!$B$5)+$A870-1,1)</f>
      </c>
      <c r="C870" s="20">
        <v>2</v>
      </c>
      <c r="D870" s="21">
        <f>INDEX('Payoff Plan'!$B$4:$B$11,$C870)</f>
      </c>
      <c r="E870" s="26">
        <f>J862</f>
      </c>
      <c r="F870" s="26">
        <f>ROUND(E870*INDEX('Payoff Plan'!$D$4:$D$11,$C870)/12,2)</f>
      </c>
      <c r="G870" s="26">
        <f>MIN(INDEX('Payoff Plan'!$E$4:$E$11,$C870),E870+F870)</f>
      </c>
      <c r="H870" s="26">
        <f>H869-I869</f>
      </c>
      <c r="I870" s="26">
        <f>MAX(0,ROUND(MIN(E870+F870-G870,H870),2))</f>
      </c>
      <c r="J870" s="26">
        <f>ROUND(E870+F870-G870-I870,2)</f>
      </c>
    </row>
    <row r="871" spans="1:10" x14ac:dyDescent="0.25">
      <c r="A871" s="20">
        <v>109</v>
      </c>
      <c r="B871" s="25">
        <f>DATE(YEAR(Debts!$B$5),MONTH(Debts!$B$5)+$A871-1,1)</f>
      </c>
      <c r="C871" s="20">
        <v>3</v>
      </c>
      <c r="D871" s="21">
        <f>INDEX('Payoff Plan'!$B$4:$B$11,$C871)</f>
      </c>
      <c r="E871" s="26">
        <f>J863</f>
      </c>
      <c r="F871" s="26">
        <f>ROUND(E871*INDEX('Payoff Plan'!$D$4:$D$11,$C871)/12,2)</f>
      </c>
      <c r="G871" s="26">
        <f>MIN(INDEX('Payoff Plan'!$E$4:$E$11,$C871),E871+F871)</f>
      </c>
      <c r="H871" s="26">
        <f>H870-I870</f>
      </c>
      <c r="I871" s="26">
        <f>MAX(0,ROUND(MIN(E871+F871-G871,H871),2))</f>
      </c>
      <c r="J871" s="26">
        <f>ROUND(E871+F871-G871-I871,2)</f>
      </c>
    </row>
    <row r="872" spans="1:10" x14ac:dyDescent="0.25">
      <c r="A872" s="20">
        <v>109</v>
      </c>
      <c r="B872" s="25">
        <f>DATE(YEAR(Debts!$B$5),MONTH(Debts!$B$5)+$A872-1,1)</f>
      </c>
      <c r="C872" s="20">
        <v>4</v>
      </c>
      <c r="D872" s="21">
        <f>INDEX('Payoff Plan'!$B$4:$B$11,$C872)</f>
      </c>
      <c r="E872" s="26">
        <f>J864</f>
      </c>
      <c r="F872" s="26">
        <f>ROUND(E872*INDEX('Payoff Plan'!$D$4:$D$11,$C872)/12,2)</f>
      </c>
      <c r="G872" s="26">
        <f>MIN(INDEX('Payoff Plan'!$E$4:$E$11,$C872),E872+F872)</f>
      </c>
      <c r="H872" s="26">
        <f>H871-I871</f>
      </c>
      <c r="I872" s="26">
        <f>MAX(0,ROUND(MIN(E872+F872-G872,H872),2))</f>
      </c>
      <c r="J872" s="26">
        <f>ROUND(E872+F872-G872-I872,2)</f>
      </c>
    </row>
    <row r="873" spans="1:10" x14ac:dyDescent="0.25">
      <c r="A873" s="20">
        <v>109</v>
      </c>
      <c r="B873" s="25">
        <f>DATE(YEAR(Debts!$B$5),MONTH(Debts!$B$5)+$A873-1,1)</f>
      </c>
      <c r="C873" s="20">
        <v>5</v>
      </c>
      <c r="D873" s="21">
        <f>INDEX('Payoff Plan'!$B$4:$B$11,$C873)</f>
      </c>
      <c r="E873" s="26">
        <f>J865</f>
      </c>
      <c r="F873" s="26">
        <f>ROUND(E873*INDEX('Payoff Plan'!$D$4:$D$11,$C873)/12,2)</f>
      </c>
      <c r="G873" s="26">
        <f>MIN(INDEX('Payoff Plan'!$E$4:$E$11,$C873),E873+F873)</f>
      </c>
      <c r="H873" s="26">
        <f>H872-I872</f>
      </c>
      <c r="I873" s="26">
        <f>MAX(0,ROUND(MIN(E873+F873-G873,H873),2))</f>
      </c>
      <c r="J873" s="26">
        <f>ROUND(E873+F873-G873-I873,2)</f>
      </c>
    </row>
    <row r="874" spans="1:10" x14ac:dyDescent="0.25">
      <c r="A874" s="20">
        <v>109</v>
      </c>
      <c r="B874" s="25">
        <f>DATE(YEAR(Debts!$B$5),MONTH(Debts!$B$5)+$A874-1,1)</f>
      </c>
      <c r="C874" s="20">
        <v>6</v>
      </c>
      <c r="D874" s="21">
        <f>INDEX('Payoff Plan'!$B$4:$B$11,$C874)</f>
      </c>
      <c r="E874" s="26">
        <f>J866</f>
      </c>
      <c r="F874" s="26">
        <f>ROUND(E874*INDEX('Payoff Plan'!$D$4:$D$11,$C874)/12,2)</f>
      </c>
      <c r="G874" s="26">
        <f>MIN(INDEX('Payoff Plan'!$E$4:$E$11,$C874),E874+F874)</f>
      </c>
      <c r="H874" s="26">
        <f>H873-I873</f>
      </c>
      <c r="I874" s="26">
        <f>MAX(0,ROUND(MIN(E874+F874-G874,H874),2))</f>
      </c>
      <c r="J874" s="26">
        <f>ROUND(E874+F874-G874-I874,2)</f>
      </c>
    </row>
    <row r="875" spans="1:10" x14ac:dyDescent="0.25">
      <c r="A875" s="20">
        <v>109</v>
      </c>
      <c r="B875" s="25">
        <f>DATE(YEAR(Debts!$B$5),MONTH(Debts!$B$5)+$A875-1,1)</f>
      </c>
      <c r="C875" s="20">
        <v>7</v>
      </c>
      <c r="D875" s="21">
        <f>INDEX('Payoff Plan'!$B$4:$B$11,$C875)</f>
      </c>
      <c r="E875" s="26">
        <f>J867</f>
      </c>
      <c r="F875" s="26">
        <f>ROUND(E875*INDEX('Payoff Plan'!$D$4:$D$11,$C875)/12,2)</f>
      </c>
      <c r="G875" s="26">
        <f>MIN(INDEX('Payoff Plan'!$E$4:$E$11,$C875),E875+F875)</f>
      </c>
      <c r="H875" s="26">
        <f>H874-I874</f>
      </c>
      <c r="I875" s="26">
        <f>MAX(0,ROUND(MIN(E875+F875-G875,H875),2))</f>
      </c>
      <c r="J875" s="26">
        <f>ROUND(E875+F875-G875-I875,2)</f>
      </c>
    </row>
    <row r="876" spans="1:10" x14ac:dyDescent="0.25">
      <c r="A876" s="20">
        <v>109</v>
      </c>
      <c r="B876" s="25">
        <f>DATE(YEAR(Debts!$B$5),MONTH(Debts!$B$5)+$A876-1,1)</f>
      </c>
      <c r="C876" s="20">
        <v>8</v>
      </c>
      <c r="D876" s="21">
        <f>INDEX('Payoff Plan'!$B$4:$B$11,$C876)</f>
      </c>
      <c r="E876" s="26">
        <f>J868</f>
      </c>
      <c r="F876" s="26">
        <f>ROUND(E876*INDEX('Payoff Plan'!$D$4:$D$11,$C876)/12,2)</f>
      </c>
      <c r="G876" s="26">
        <f>MIN(INDEX('Payoff Plan'!$E$4:$E$11,$C876),E876+F876)</f>
      </c>
      <c r="H876" s="26">
        <f>H875-I875</f>
      </c>
      <c r="I876" s="26">
        <f>MAX(0,ROUND(MIN(E876+F876-G876,H876),2))</f>
      </c>
      <c r="J876" s="26">
        <f>ROUND(E876+F876-G876-I876,2)</f>
      </c>
    </row>
    <row r="877" spans="1:10" x14ac:dyDescent="0.25">
      <c r="A877" s="20">
        <v>110</v>
      </c>
      <c r="B877" s="25">
        <f>DATE(YEAR(Debts!$B$5),MONTH(Debts!$B$5)+$A877-1,1)</f>
      </c>
      <c r="C877" s="20">
        <v>1</v>
      </c>
      <c r="D877" s="21">
        <f>INDEX('Payoff Plan'!$B$4:$B$11,$C877)</f>
      </c>
      <c r="E877" s="26">
        <f>J869</f>
      </c>
      <c r="F877" s="26">
        <f>ROUND(E877*INDEX('Payoff Plan'!$D$4:$D$11,$C877)/12,2)</f>
      </c>
      <c r="G877" s="26">
        <f>MIN(INDEX('Payoff Plan'!$E$4:$E$11,$C877),E877+F877)</f>
      </c>
      <c r="H877" s="26">
        <f>Debts!$B$6-SUM(G877:G884)</f>
      </c>
      <c r="I877" s="26">
        <f>MAX(0,ROUND(MIN(E877+F877-G877,H877),2))</f>
      </c>
      <c r="J877" s="26">
        <f>ROUND(E877+F877-G877-I877,2)</f>
      </c>
    </row>
    <row r="878" spans="1:10" x14ac:dyDescent="0.25">
      <c r="A878" s="20">
        <v>110</v>
      </c>
      <c r="B878" s="25">
        <f>DATE(YEAR(Debts!$B$5),MONTH(Debts!$B$5)+$A878-1,1)</f>
      </c>
      <c r="C878" s="20">
        <v>2</v>
      </c>
      <c r="D878" s="21">
        <f>INDEX('Payoff Plan'!$B$4:$B$11,$C878)</f>
      </c>
      <c r="E878" s="26">
        <f>J870</f>
      </c>
      <c r="F878" s="26">
        <f>ROUND(E878*INDEX('Payoff Plan'!$D$4:$D$11,$C878)/12,2)</f>
      </c>
      <c r="G878" s="26">
        <f>MIN(INDEX('Payoff Plan'!$E$4:$E$11,$C878),E878+F878)</f>
      </c>
      <c r="H878" s="26">
        <f>H877-I877</f>
      </c>
      <c r="I878" s="26">
        <f>MAX(0,ROUND(MIN(E878+F878-G878,H878),2))</f>
      </c>
      <c r="J878" s="26">
        <f>ROUND(E878+F878-G878-I878,2)</f>
      </c>
    </row>
    <row r="879" spans="1:10" x14ac:dyDescent="0.25">
      <c r="A879" s="20">
        <v>110</v>
      </c>
      <c r="B879" s="25">
        <f>DATE(YEAR(Debts!$B$5),MONTH(Debts!$B$5)+$A879-1,1)</f>
      </c>
      <c r="C879" s="20">
        <v>3</v>
      </c>
      <c r="D879" s="21">
        <f>INDEX('Payoff Plan'!$B$4:$B$11,$C879)</f>
      </c>
      <c r="E879" s="26">
        <f>J871</f>
      </c>
      <c r="F879" s="26">
        <f>ROUND(E879*INDEX('Payoff Plan'!$D$4:$D$11,$C879)/12,2)</f>
      </c>
      <c r="G879" s="26">
        <f>MIN(INDEX('Payoff Plan'!$E$4:$E$11,$C879),E879+F879)</f>
      </c>
      <c r="H879" s="26">
        <f>H878-I878</f>
      </c>
      <c r="I879" s="26">
        <f>MAX(0,ROUND(MIN(E879+F879-G879,H879),2))</f>
      </c>
      <c r="J879" s="26">
        <f>ROUND(E879+F879-G879-I879,2)</f>
      </c>
    </row>
    <row r="880" spans="1:10" x14ac:dyDescent="0.25">
      <c r="A880" s="20">
        <v>110</v>
      </c>
      <c r="B880" s="25">
        <f>DATE(YEAR(Debts!$B$5),MONTH(Debts!$B$5)+$A880-1,1)</f>
      </c>
      <c r="C880" s="20">
        <v>4</v>
      </c>
      <c r="D880" s="21">
        <f>INDEX('Payoff Plan'!$B$4:$B$11,$C880)</f>
      </c>
      <c r="E880" s="26">
        <f>J872</f>
      </c>
      <c r="F880" s="26">
        <f>ROUND(E880*INDEX('Payoff Plan'!$D$4:$D$11,$C880)/12,2)</f>
      </c>
      <c r="G880" s="26">
        <f>MIN(INDEX('Payoff Plan'!$E$4:$E$11,$C880),E880+F880)</f>
      </c>
      <c r="H880" s="26">
        <f>H879-I879</f>
      </c>
      <c r="I880" s="26">
        <f>MAX(0,ROUND(MIN(E880+F880-G880,H880),2))</f>
      </c>
      <c r="J880" s="26">
        <f>ROUND(E880+F880-G880-I880,2)</f>
      </c>
    </row>
    <row r="881" spans="1:10" x14ac:dyDescent="0.25">
      <c r="A881" s="20">
        <v>110</v>
      </c>
      <c r="B881" s="25">
        <f>DATE(YEAR(Debts!$B$5),MONTH(Debts!$B$5)+$A881-1,1)</f>
      </c>
      <c r="C881" s="20">
        <v>5</v>
      </c>
      <c r="D881" s="21">
        <f>INDEX('Payoff Plan'!$B$4:$B$11,$C881)</f>
      </c>
      <c r="E881" s="26">
        <f>J873</f>
      </c>
      <c r="F881" s="26">
        <f>ROUND(E881*INDEX('Payoff Plan'!$D$4:$D$11,$C881)/12,2)</f>
      </c>
      <c r="G881" s="26">
        <f>MIN(INDEX('Payoff Plan'!$E$4:$E$11,$C881),E881+F881)</f>
      </c>
      <c r="H881" s="26">
        <f>H880-I880</f>
      </c>
      <c r="I881" s="26">
        <f>MAX(0,ROUND(MIN(E881+F881-G881,H881),2))</f>
      </c>
      <c r="J881" s="26">
        <f>ROUND(E881+F881-G881-I881,2)</f>
      </c>
    </row>
    <row r="882" spans="1:10" x14ac:dyDescent="0.25">
      <c r="A882" s="20">
        <v>110</v>
      </c>
      <c r="B882" s="25">
        <f>DATE(YEAR(Debts!$B$5),MONTH(Debts!$B$5)+$A882-1,1)</f>
      </c>
      <c r="C882" s="20">
        <v>6</v>
      </c>
      <c r="D882" s="21">
        <f>INDEX('Payoff Plan'!$B$4:$B$11,$C882)</f>
      </c>
      <c r="E882" s="26">
        <f>J874</f>
      </c>
      <c r="F882" s="26">
        <f>ROUND(E882*INDEX('Payoff Plan'!$D$4:$D$11,$C882)/12,2)</f>
      </c>
      <c r="G882" s="26">
        <f>MIN(INDEX('Payoff Plan'!$E$4:$E$11,$C882),E882+F882)</f>
      </c>
      <c r="H882" s="26">
        <f>H881-I881</f>
      </c>
      <c r="I882" s="26">
        <f>MAX(0,ROUND(MIN(E882+F882-G882,H882),2))</f>
      </c>
      <c r="J882" s="26">
        <f>ROUND(E882+F882-G882-I882,2)</f>
      </c>
    </row>
    <row r="883" spans="1:10" x14ac:dyDescent="0.25">
      <c r="A883" s="20">
        <v>110</v>
      </c>
      <c r="B883" s="25">
        <f>DATE(YEAR(Debts!$B$5),MONTH(Debts!$B$5)+$A883-1,1)</f>
      </c>
      <c r="C883" s="20">
        <v>7</v>
      </c>
      <c r="D883" s="21">
        <f>INDEX('Payoff Plan'!$B$4:$B$11,$C883)</f>
      </c>
      <c r="E883" s="26">
        <f>J875</f>
      </c>
      <c r="F883" s="26">
        <f>ROUND(E883*INDEX('Payoff Plan'!$D$4:$D$11,$C883)/12,2)</f>
      </c>
      <c r="G883" s="26">
        <f>MIN(INDEX('Payoff Plan'!$E$4:$E$11,$C883),E883+F883)</f>
      </c>
      <c r="H883" s="26">
        <f>H882-I882</f>
      </c>
      <c r="I883" s="26">
        <f>MAX(0,ROUND(MIN(E883+F883-G883,H883),2))</f>
      </c>
      <c r="J883" s="26">
        <f>ROUND(E883+F883-G883-I883,2)</f>
      </c>
    </row>
    <row r="884" spans="1:10" x14ac:dyDescent="0.25">
      <c r="A884" s="20">
        <v>110</v>
      </c>
      <c r="B884" s="25">
        <f>DATE(YEAR(Debts!$B$5),MONTH(Debts!$B$5)+$A884-1,1)</f>
      </c>
      <c r="C884" s="20">
        <v>8</v>
      </c>
      <c r="D884" s="21">
        <f>INDEX('Payoff Plan'!$B$4:$B$11,$C884)</f>
      </c>
      <c r="E884" s="26">
        <f>J876</f>
      </c>
      <c r="F884" s="26">
        <f>ROUND(E884*INDEX('Payoff Plan'!$D$4:$D$11,$C884)/12,2)</f>
      </c>
      <c r="G884" s="26">
        <f>MIN(INDEX('Payoff Plan'!$E$4:$E$11,$C884),E884+F884)</f>
      </c>
      <c r="H884" s="26">
        <f>H883-I883</f>
      </c>
      <c r="I884" s="26">
        <f>MAX(0,ROUND(MIN(E884+F884-G884,H884),2))</f>
      </c>
      <c r="J884" s="26">
        <f>ROUND(E884+F884-G884-I884,2)</f>
      </c>
    </row>
    <row r="885" spans="1:10" x14ac:dyDescent="0.25">
      <c r="A885" s="20">
        <v>111</v>
      </c>
      <c r="B885" s="25">
        <f>DATE(YEAR(Debts!$B$5),MONTH(Debts!$B$5)+$A885-1,1)</f>
      </c>
      <c r="C885" s="20">
        <v>1</v>
      </c>
      <c r="D885" s="21">
        <f>INDEX('Payoff Plan'!$B$4:$B$11,$C885)</f>
      </c>
      <c r="E885" s="26">
        <f>J877</f>
      </c>
      <c r="F885" s="26">
        <f>ROUND(E885*INDEX('Payoff Plan'!$D$4:$D$11,$C885)/12,2)</f>
      </c>
      <c r="G885" s="26">
        <f>MIN(INDEX('Payoff Plan'!$E$4:$E$11,$C885),E885+F885)</f>
      </c>
      <c r="H885" s="26">
        <f>Debts!$B$6-SUM(G885:G892)</f>
      </c>
      <c r="I885" s="26">
        <f>MAX(0,ROUND(MIN(E885+F885-G885,H885),2))</f>
      </c>
      <c r="J885" s="26">
        <f>ROUND(E885+F885-G885-I885,2)</f>
      </c>
    </row>
    <row r="886" spans="1:10" x14ac:dyDescent="0.25">
      <c r="A886" s="20">
        <v>111</v>
      </c>
      <c r="B886" s="25">
        <f>DATE(YEAR(Debts!$B$5),MONTH(Debts!$B$5)+$A886-1,1)</f>
      </c>
      <c r="C886" s="20">
        <v>2</v>
      </c>
      <c r="D886" s="21">
        <f>INDEX('Payoff Plan'!$B$4:$B$11,$C886)</f>
      </c>
      <c r="E886" s="26">
        <f>J878</f>
      </c>
      <c r="F886" s="26">
        <f>ROUND(E886*INDEX('Payoff Plan'!$D$4:$D$11,$C886)/12,2)</f>
      </c>
      <c r="G886" s="26">
        <f>MIN(INDEX('Payoff Plan'!$E$4:$E$11,$C886),E886+F886)</f>
      </c>
      <c r="H886" s="26">
        <f>H885-I885</f>
      </c>
      <c r="I886" s="26">
        <f>MAX(0,ROUND(MIN(E886+F886-G886,H886),2))</f>
      </c>
      <c r="J886" s="26">
        <f>ROUND(E886+F886-G886-I886,2)</f>
      </c>
    </row>
    <row r="887" spans="1:10" x14ac:dyDescent="0.25">
      <c r="A887" s="20">
        <v>111</v>
      </c>
      <c r="B887" s="25">
        <f>DATE(YEAR(Debts!$B$5),MONTH(Debts!$B$5)+$A887-1,1)</f>
      </c>
      <c r="C887" s="20">
        <v>3</v>
      </c>
      <c r="D887" s="21">
        <f>INDEX('Payoff Plan'!$B$4:$B$11,$C887)</f>
      </c>
      <c r="E887" s="26">
        <f>J879</f>
      </c>
      <c r="F887" s="26">
        <f>ROUND(E887*INDEX('Payoff Plan'!$D$4:$D$11,$C887)/12,2)</f>
      </c>
      <c r="G887" s="26">
        <f>MIN(INDEX('Payoff Plan'!$E$4:$E$11,$C887),E887+F887)</f>
      </c>
      <c r="H887" s="26">
        <f>H886-I886</f>
      </c>
      <c r="I887" s="26">
        <f>MAX(0,ROUND(MIN(E887+F887-G887,H887),2))</f>
      </c>
      <c r="J887" s="26">
        <f>ROUND(E887+F887-G887-I887,2)</f>
      </c>
    </row>
    <row r="888" spans="1:10" x14ac:dyDescent="0.25">
      <c r="A888" s="20">
        <v>111</v>
      </c>
      <c r="B888" s="25">
        <f>DATE(YEAR(Debts!$B$5),MONTH(Debts!$B$5)+$A888-1,1)</f>
      </c>
      <c r="C888" s="20">
        <v>4</v>
      </c>
      <c r="D888" s="21">
        <f>INDEX('Payoff Plan'!$B$4:$B$11,$C888)</f>
      </c>
      <c r="E888" s="26">
        <f>J880</f>
      </c>
      <c r="F888" s="26">
        <f>ROUND(E888*INDEX('Payoff Plan'!$D$4:$D$11,$C888)/12,2)</f>
      </c>
      <c r="G888" s="26">
        <f>MIN(INDEX('Payoff Plan'!$E$4:$E$11,$C888),E888+F888)</f>
      </c>
      <c r="H888" s="26">
        <f>H887-I887</f>
      </c>
      <c r="I888" s="26">
        <f>MAX(0,ROUND(MIN(E888+F888-G888,H888),2))</f>
      </c>
      <c r="J888" s="26">
        <f>ROUND(E888+F888-G888-I888,2)</f>
      </c>
    </row>
    <row r="889" spans="1:10" x14ac:dyDescent="0.25">
      <c r="A889" s="20">
        <v>111</v>
      </c>
      <c r="B889" s="25">
        <f>DATE(YEAR(Debts!$B$5),MONTH(Debts!$B$5)+$A889-1,1)</f>
      </c>
      <c r="C889" s="20">
        <v>5</v>
      </c>
      <c r="D889" s="21">
        <f>INDEX('Payoff Plan'!$B$4:$B$11,$C889)</f>
      </c>
      <c r="E889" s="26">
        <f>J881</f>
      </c>
      <c r="F889" s="26">
        <f>ROUND(E889*INDEX('Payoff Plan'!$D$4:$D$11,$C889)/12,2)</f>
      </c>
      <c r="G889" s="26">
        <f>MIN(INDEX('Payoff Plan'!$E$4:$E$11,$C889),E889+F889)</f>
      </c>
      <c r="H889" s="26">
        <f>H888-I888</f>
      </c>
      <c r="I889" s="26">
        <f>MAX(0,ROUND(MIN(E889+F889-G889,H889),2))</f>
      </c>
      <c r="J889" s="26">
        <f>ROUND(E889+F889-G889-I889,2)</f>
      </c>
    </row>
    <row r="890" spans="1:10" x14ac:dyDescent="0.25">
      <c r="A890" s="20">
        <v>111</v>
      </c>
      <c r="B890" s="25">
        <f>DATE(YEAR(Debts!$B$5),MONTH(Debts!$B$5)+$A890-1,1)</f>
      </c>
      <c r="C890" s="20">
        <v>6</v>
      </c>
      <c r="D890" s="21">
        <f>INDEX('Payoff Plan'!$B$4:$B$11,$C890)</f>
      </c>
      <c r="E890" s="26">
        <f>J882</f>
      </c>
      <c r="F890" s="26">
        <f>ROUND(E890*INDEX('Payoff Plan'!$D$4:$D$11,$C890)/12,2)</f>
      </c>
      <c r="G890" s="26">
        <f>MIN(INDEX('Payoff Plan'!$E$4:$E$11,$C890),E890+F890)</f>
      </c>
      <c r="H890" s="26">
        <f>H889-I889</f>
      </c>
      <c r="I890" s="26">
        <f>MAX(0,ROUND(MIN(E890+F890-G890,H890),2))</f>
      </c>
      <c r="J890" s="26">
        <f>ROUND(E890+F890-G890-I890,2)</f>
      </c>
    </row>
    <row r="891" spans="1:10" x14ac:dyDescent="0.25">
      <c r="A891" s="20">
        <v>111</v>
      </c>
      <c r="B891" s="25">
        <f>DATE(YEAR(Debts!$B$5),MONTH(Debts!$B$5)+$A891-1,1)</f>
      </c>
      <c r="C891" s="20">
        <v>7</v>
      </c>
      <c r="D891" s="21">
        <f>INDEX('Payoff Plan'!$B$4:$B$11,$C891)</f>
      </c>
      <c r="E891" s="26">
        <f>J883</f>
      </c>
      <c r="F891" s="26">
        <f>ROUND(E891*INDEX('Payoff Plan'!$D$4:$D$11,$C891)/12,2)</f>
      </c>
      <c r="G891" s="26">
        <f>MIN(INDEX('Payoff Plan'!$E$4:$E$11,$C891),E891+F891)</f>
      </c>
      <c r="H891" s="26">
        <f>H890-I890</f>
      </c>
      <c r="I891" s="26">
        <f>MAX(0,ROUND(MIN(E891+F891-G891,H891),2))</f>
      </c>
      <c r="J891" s="26">
        <f>ROUND(E891+F891-G891-I891,2)</f>
      </c>
    </row>
    <row r="892" spans="1:10" x14ac:dyDescent="0.25">
      <c r="A892" s="20">
        <v>111</v>
      </c>
      <c r="B892" s="25">
        <f>DATE(YEAR(Debts!$B$5),MONTH(Debts!$B$5)+$A892-1,1)</f>
      </c>
      <c r="C892" s="20">
        <v>8</v>
      </c>
      <c r="D892" s="21">
        <f>INDEX('Payoff Plan'!$B$4:$B$11,$C892)</f>
      </c>
      <c r="E892" s="26">
        <f>J884</f>
      </c>
      <c r="F892" s="26">
        <f>ROUND(E892*INDEX('Payoff Plan'!$D$4:$D$11,$C892)/12,2)</f>
      </c>
      <c r="G892" s="26">
        <f>MIN(INDEX('Payoff Plan'!$E$4:$E$11,$C892),E892+F892)</f>
      </c>
      <c r="H892" s="26">
        <f>H891-I891</f>
      </c>
      <c r="I892" s="26">
        <f>MAX(0,ROUND(MIN(E892+F892-G892,H892),2))</f>
      </c>
      <c r="J892" s="26">
        <f>ROUND(E892+F892-G892-I892,2)</f>
      </c>
    </row>
    <row r="893" spans="1:10" x14ac:dyDescent="0.25">
      <c r="A893" s="20">
        <v>112</v>
      </c>
      <c r="B893" s="25">
        <f>DATE(YEAR(Debts!$B$5),MONTH(Debts!$B$5)+$A893-1,1)</f>
      </c>
      <c r="C893" s="20">
        <v>1</v>
      </c>
      <c r="D893" s="21">
        <f>INDEX('Payoff Plan'!$B$4:$B$11,$C893)</f>
      </c>
      <c r="E893" s="26">
        <f>J885</f>
      </c>
      <c r="F893" s="26">
        <f>ROUND(E893*INDEX('Payoff Plan'!$D$4:$D$11,$C893)/12,2)</f>
      </c>
      <c r="G893" s="26">
        <f>MIN(INDEX('Payoff Plan'!$E$4:$E$11,$C893),E893+F893)</f>
      </c>
      <c r="H893" s="26">
        <f>Debts!$B$6-SUM(G893:G900)</f>
      </c>
      <c r="I893" s="26">
        <f>MAX(0,ROUND(MIN(E893+F893-G893,H893),2))</f>
      </c>
      <c r="J893" s="26">
        <f>ROUND(E893+F893-G893-I893,2)</f>
      </c>
    </row>
    <row r="894" spans="1:10" x14ac:dyDescent="0.25">
      <c r="A894" s="20">
        <v>112</v>
      </c>
      <c r="B894" s="25">
        <f>DATE(YEAR(Debts!$B$5),MONTH(Debts!$B$5)+$A894-1,1)</f>
      </c>
      <c r="C894" s="20">
        <v>2</v>
      </c>
      <c r="D894" s="21">
        <f>INDEX('Payoff Plan'!$B$4:$B$11,$C894)</f>
      </c>
      <c r="E894" s="26">
        <f>J886</f>
      </c>
      <c r="F894" s="26">
        <f>ROUND(E894*INDEX('Payoff Plan'!$D$4:$D$11,$C894)/12,2)</f>
      </c>
      <c r="G894" s="26">
        <f>MIN(INDEX('Payoff Plan'!$E$4:$E$11,$C894),E894+F894)</f>
      </c>
      <c r="H894" s="26">
        <f>H893-I893</f>
      </c>
      <c r="I894" s="26">
        <f>MAX(0,ROUND(MIN(E894+F894-G894,H894),2))</f>
      </c>
      <c r="J894" s="26">
        <f>ROUND(E894+F894-G894-I894,2)</f>
      </c>
    </row>
    <row r="895" spans="1:10" x14ac:dyDescent="0.25">
      <c r="A895" s="20">
        <v>112</v>
      </c>
      <c r="B895" s="25">
        <f>DATE(YEAR(Debts!$B$5),MONTH(Debts!$B$5)+$A895-1,1)</f>
      </c>
      <c r="C895" s="20">
        <v>3</v>
      </c>
      <c r="D895" s="21">
        <f>INDEX('Payoff Plan'!$B$4:$B$11,$C895)</f>
      </c>
      <c r="E895" s="26">
        <f>J887</f>
      </c>
      <c r="F895" s="26">
        <f>ROUND(E895*INDEX('Payoff Plan'!$D$4:$D$11,$C895)/12,2)</f>
      </c>
      <c r="G895" s="26">
        <f>MIN(INDEX('Payoff Plan'!$E$4:$E$11,$C895),E895+F895)</f>
      </c>
      <c r="H895" s="26">
        <f>H894-I894</f>
      </c>
      <c r="I895" s="26">
        <f>MAX(0,ROUND(MIN(E895+F895-G895,H895),2))</f>
      </c>
      <c r="J895" s="26">
        <f>ROUND(E895+F895-G895-I895,2)</f>
      </c>
    </row>
    <row r="896" spans="1:10" x14ac:dyDescent="0.25">
      <c r="A896" s="20">
        <v>112</v>
      </c>
      <c r="B896" s="25">
        <f>DATE(YEAR(Debts!$B$5),MONTH(Debts!$B$5)+$A896-1,1)</f>
      </c>
      <c r="C896" s="20">
        <v>4</v>
      </c>
      <c r="D896" s="21">
        <f>INDEX('Payoff Plan'!$B$4:$B$11,$C896)</f>
      </c>
      <c r="E896" s="26">
        <f>J888</f>
      </c>
      <c r="F896" s="26">
        <f>ROUND(E896*INDEX('Payoff Plan'!$D$4:$D$11,$C896)/12,2)</f>
      </c>
      <c r="G896" s="26">
        <f>MIN(INDEX('Payoff Plan'!$E$4:$E$11,$C896),E896+F896)</f>
      </c>
      <c r="H896" s="26">
        <f>H895-I895</f>
      </c>
      <c r="I896" s="26">
        <f>MAX(0,ROUND(MIN(E896+F896-G896,H896),2))</f>
      </c>
      <c r="J896" s="26">
        <f>ROUND(E896+F896-G896-I896,2)</f>
      </c>
    </row>
    <row r="897" spans="1:10" x14ac:dyDescent="0.25">
      <c r="A897" s="20">
        <v>112</v>
      </c>
      <c r="B897" s="25">
        <f>DATE(YEAR(Debts!$B$5),MONTH(Debts!$B$5)+$A897-1,1)</f>
      </c>
      <c r="C897" s="20">
        <v>5</v>
      </c>
      <c r="D897" s="21">
        <f>INDEX('Payoff Plan'!$B$4:$B$11,$C897)</f>
      </c>
      <c r="E897" s="26">
        <f>J889</f>
      </c>
      <c r="F897" s="26">
        <f>ROUND(E897*INDEX('Payoff Plan'!$D$4:$D$11,$C897)/12,2)</f>
      </c>
      <c r="G897" s="26">
        <f>MIN(INDEX('Payoff Plan'!$E$4:$E$11,$C897),E897+F897)</f>
      </c>
      <c r="H897" s="26">
        <f>H896-I896</f>
      </c>
      <c r="I897" s="26">
        <f>MAX(0,ROUND(MIN(E897+F897-G897,H897),2))</f>
      </c>
      <c r="J897" s="26">
        <f>ROUND(E897+F897-G897-I897,2)</f>
      </c>
    </row>
    <row r="898" spans="1:10" x14ac:dyDescent="0.25">
      <c r="A898" s="20">
        <v>112</v>
      </c>
      <c r="B898" s="25">
        <f>DATE(YEAR(Debts!$B$5),MONTH(Debts!$B$5)+$A898-1,1)</f>
      </c>
      <c r="C898" s="20">
        <v>6</v>
      </c>
      <c r="D898" s="21">
        <f>INDEX('Payoff Plan'!$B$4:$B$11,$C898)</f>
      </c>
      <c r="E898" s="26">
        <f>J890</f>
      </c>
      <c r="F898" s="26">
        <f>ROUND(E898*INDEX('Payoff Plan'!$D$4:$D$11,$C898)/12,2)</f>
      </c>
      <c r="G898" s="26">
        <f>MIN(INDEX('Payoff Plan'!$E$4:$E$11,$C898),E898+F898)</f>
      </c>
      <c r="H898" s="26">
        <f>H897-I897</f>
      </c>
      <c r="I898" s="26">
        <f>MAX(0,ROUND(MIN(E898+F898-G898,H898),2))</f>
      </c>
      <c r="J898" s="26">
        <f>ROUND(E898+F898-G898-I898,2)</f>
      </c>
    </row>
    <row r="899" spans="1:10" x14ac:dyDescent="0.25">
      <c r="A899" s="20">
        <v>112</v>
      </c>
      <c r="B899" s="25">
        <f>DATE(YEAR(Debts!$B$5),MONTH(Debts!$B$5)+$A899-1,1)</f>
      </c>
      <c r="C899" s="20">
        <v>7</v>
      </c>
      <c r="D899" s="21">
        <f>INDEX('Payoff Plan'!$B$4:$B$11,$C899)</f>
      </c>
      <c r="E899" s="26">
        <f>J891</f>
      </c>
      <c r="F899" s="26">
        <f>ROUND(E899*INDEX('Payoff Plan'!$D$4:$D$11,$C899)/12,2)</f>
      </c>
      <c r="G899" s="26">
        <f>MIN(INDEX('Payoff Plan'!$E$4:$E$11,$C899),E899+F899)</f>
      </c>
      <c r="H899" s="26">
        <f>H898-I898</f>
      </c>
      <c r="I899" s="26">
        <f>MAX(0,ROUND(MIN(E899+F899-G899,H899),2))</f>
      </c>
      <c r="J899" s="26">
        <f>ROUND(E899+F899-G899-I899,2)</f>
      </c>
    </row>
    <row r="900" spans="1:10" x14ac:dyDescent="0.25">
      <c r="A900" s="20">
        <v>112</v>
      </c>
      <c r="B900" s="25">
        <f>DATE(YEAR(Debts!$B$5),MONTH(Debts!$B$5)+$A900-1,1)</f>
      </c>
      <c r="C900" s="20">
        <v>8</v>
      </c>
      <c r="D900" s="21">
        <f>INDEX('Payoff Plan'!$B$4:$B$11,$C900)</f>
      </c>
      <c r="E900" s="26">
        <f>J892</f>
      </c>
      <c r="F900" s="26">
        <f>ROUND(E900*INDEX('Payoff Plan'!$D$4:$D$11,$C900)/12,2)</f>
      </c>
      <c r="G900" s="26">
        <f>MIN(INDEX('Payoff Plan'!$E$4:$E$11,$C900),E900+F900)</f>
      </c>
      <c r="H900" s="26">
        <f>H899-I899</f>
      </c>
      <c r="I900" s="26">
        <f>MAX(0,ROUND(MIN(E900+F900-G900,H900),2))</f>
      </c>
      <c r="J900" s="26">
        <f>ROUND(E900+F900-G900-I900,2)</f>
      </c>
    </row>
    <row r="901" spans="1:10" x14ac:dyDescent="0.25">
      <c r="A901" s="20">
        <v>113</v>
      </c>
      <c r="B901" s="25">
        <f>DATE(YEAR(Debts!$B$5),MONTH(Debts!$B$5)+$A901-1,1)</f>
      </c>
      <c r="C901" s="20">
        <v>1</v>
      </c>
      <c r="D901" s="21">
        <f>INDEX('Payoff Plan'!$B$4:$B$11,$C901)</f>
      </c>
      <c r="E901" s="26">
        <f>J893</f>
      </c>
      <c r="F901" s="26">
        <f>ROUND(E901*INDEX('Payoff Plan'!$D$4:$D$11,$C901)/12,2)</f>
      </c>
      <c r="G901" s="26">
        <f>MIN(INDEX('Payoff Plan'!$E$4:$E$11,$C901),E901+F901)</f>
      </c>
      <c r="H901" s="26">
        <f>Debts!$B$6-SUM(G901:G908)</f>
      </c>
      <c r="I901" s="26">
        <f>MAX(0,ROUND(MIN(E901+F901-G901,H901),2))</f>
      </c>
      <c r="J901" s="26">
        <f>ROUND(E901+F901-G901-I901,2)</f>
      </c>
    </row>
    <row r="902" spans="1:10" x14ac:dyDescent="0.25">
      <c r="A902" s="20">
        <v>113</v>
      </c>
      <c r="B902" s="25">
        <f>DATE(YEAR(Debts!$B$5),MONTH(Debts!$B$5)+$A902-1,1)</f>
      </c>
      <c r="C902" s="20">
        <v>2</v>
      </c>
      <c r="D902" s="21">
        <f>INDEX('Payoff Plan'!$B$4:$B$11,$C902)</f>
      </c>
      <c r="E902" s="26">
        <f>J894</f>
      </c>
      <c r="F902" s="26">
        <f>ROUND(E902*INDEX('Payoff Plan'!$D$4:$D$11,$C902)/12,2)</f>
      </c>
      <c r="G902" s="26">
        <f>MIN(INDEX('Payoff Plan'!$E$4:$E$11,$C902),E902+F902)</f>
      </c>
      <c r="H902" s="26">
        <f>H901-I901</f>
      </c>
      <c r="I902" s="26">
        <f>MAX(0,ROUND(MIN(E902+F902-G902,H902),2))</f>
      </c>
      <c r="J902" s="26">
        <f>ROUND(E902+F902-G902-I902,2)</f>
      </c>
    </row>
    <row r="903" spans="1:10" x14ac:dyDescent="0.25">
      <c r="A903" s="20">
        <v>113</v>
      </c>
      <c r="B903" s="25">
        <f>DATE(YEAR(Debts!$B$5),MONTH(Debts!$B$5)+$A903-1,1)</f>
      </c>
      <c r="C903" s="20">
        <v>3</v>
      </c>
      <c r="D903" s="21">
        <f>INDEX('Payoff Plan'!$B$4:$B$11,$C903)</f>
      </c>
      <c r="E903" s="26">
        <f>J895</f>
      </c>
      <c r="F903" s="26">
        <f>ROUND(E903*INDEX('Payoff Plan'!$D$4:$D$11,$C903)/12,2)</f>
      </c>
      <c r="G903" s="26">
        <f>MIN(INDEX('Payoff Plan'!$E$4:$E$11,$C903),E903+F903)</f>
      </c>
      <c r="H903" s="26">
        <f>H902-I902</f>
      </c>
      <c r="I903" s="26">
        <f>MAX(0,ROUND(MIN(E903+F903-G903,H903),2))</f>
      </c>
      <c r="J903" s="26">
        <f>ROUND(E903+F903-G903-I903,2)</f>
      </c>
    </row>
    <row r="904" spans="1:10" x14ac:dyDescent="0.25">
      <c r="A904" s="20">
        <v>113</v>
      </c>
      <c r="B904" s="25">
        <f>DATE(YEAR(Debts!$B$5),MONTH(Debts!$B$5)+$A904-1,1)</f>
      </c>
      <c r="C904" s="20">
        <v>4</v>
      </c>
      <c r="D904" s="21">
        <f>INDEX('Payoff Plan'!$B$4:$B$11,$C904)</f>
      </c>
      <c r="E904" s="26">
        <f>J896</f>
      </c>
      <c r="F904" s="26">
        <f>ROUND(E904*INDEX('Payoff Plan'!$D$4:$D$11,$C904)/12,2)</f>
      </c>
      <c r="G904" s="26">
        <f>MIN(INDEX('Payoff Plan'!$E$4:$E$11,$C904),E904+F904)</f>
      </c>
      <c r="H904" s="26">
        <f>H903-I903</f>
      </c>
      <c r="I904" s="26">
        <f>MAX(0,ROUND(MIN(E904+F904-G904,H904),2))</f>
      </c>
      <c r="J904" s="26">
        <f>ROUND(E904+F904-G904-I904,2)</f>
      </c>
    </row>
    <row r="905" spans="1:10" x14ac:dyDescent="0.25">
      <c r="A905" s="20">
        <v>113</v>
      </c>
      <c r="B905" s="25">
        <f>DATE(YEAR(Debts!$B$5),MONTH(Debts!$B$5)+$A905-1,1)</f>
      </c>
      <c r="C905" s="20">
        <v>5</v>
      </c>
      <c r="D905" s="21">
        <f>INDEX('Payoff Plan'!$B$4:$B$11,$C905)</f>
      </c>
      <c r="E905" s="26">
        <f>J897</f>
      </c>
      <c r="F905" s="26">
        <f>ROUND(E905*INDEX('Payoff Plan'!$D$4:$D$11,$C905)/12,2)</f>
      </c>
      <c r="G905" s="26">
        <f>MIN(INDEX('Payoff Plan'!$E$4:$E$11,$C905),E905+F905)</f>
      </c>
      <c r="H905" s="26">
        <f>H904-I904</f>
      </c>
      <c r="I905" s="26">
        <f>MAX(0,ROUND(MIN(E905+F905-G905,H905),2))</f>
      </c>
      <c r="J905" s="26">
        <f>ROUND(E905+F905-G905-I905,2)</f>
      </c>
    </row>
    <row r="906" spans="1:10" x14ac:dyDescent="0.25">
      <c r="A906" s="20">
        <v>113</v>
      </c>
      <c r="B906" s="25">
        <f>DATE(YEAR(Debts!$B$5),MONTH(Debts!$B$5)+$A906-1,1)</f>
      </c>
      <c r="C906" s="20">
        <v>6</v>
      </c>
      <c r="D906" s="21">
        <f>INDEX('Payoff Plan'!$B$4:$B$11,$C906)</f>
      </c>
      <c r="E906" s="26">
        <f>J898</f>
      </c>
      <c r="F906" s="26">
        <f>ROUND(E906*INDEX('Payoff Plan'!$D$4:$D$11,$C906)/12,2)</f>
      </c>
      <c r="G906" s="26">
        <f>MIN(INDEX('Payoff Plan'!$E$4:$E$11,$C906),E906+F906)</f>
      </c>
      <c r="H906" s="26">
        <f>H905-I905</f>
      </c>
      <c r="I906" s="26">
        <f>MAX(0,ROUND(MIN(E906+F906-G906,H906),2))</f>
      </c>
      <c r="J906" s="26">
        <f>ROUND(E906+F906-G906-I906,2)</f>
      </c>
    </row>
    <row r="907" spans="1:10" x14ac:dyDescent="0.25">
      <c r="A907" s="20">
        <v>113</v>
      </c>
      <c r="B907" s="25">
        <f>DATE(YEAR(Debts!$B$5),MONTH(Debts!$B$5)+$A907-1,1)</f>
      </c>
      <c r="C907" s="20">
        <v>7</v>
      </c>
      <c r="D907" s="21">
        <f>INDEX('Payoff Plan'!$B$4:$B$11,$C907)</f>
      </c>
      <c r="E907" s="26">
        <f>J899</f>
      </c>
      <c r="F907" s="26">
        <f>ROUND(E907*INDEX('Payoff Plan'!$D$4:$D$11,$C907)/12,2)</f>
      </c>
      <c r="G907" s="26">
        <f>MIN(INDEX('Payoff Plan'!$E$4:$E$11,$C907),E907+F907)</f>
      </c>
      <c r="H907" s="26">
        <f>H906-I906</f>
      </c>
      <c r="I907" s="26">
        <f>MAX(0,ROUND(MIN(E907+F907-G907,H907),2))</f>
      </c>
      <c r="J907" s="26">
        <f>ROUND(E907+F907-G907-I907,2)</f>
      </c>
    </row>
    <row r="908" spans="1:10" x14ac:dyDescent="0.25">
      <c r="A908" s="20">
        <v>113</v>
      </c>
      <c r="B908" s="25">
        <f>DATE(YEAR(Debts!$B$5),MONTH(Debts!$B$5)+$A908-1,1)</f>
      </c>
      <c r="C908" s="20">
        <v>8</v>
      </c>
      <c r="D908" s="21">
        <f>INDEX('Payoff Plan'!$B$4:$B$11,$C908)</f>
      </c>
      <c r="E908" s="26">
        <f>J900</f>
      </c>
      <c r="F908" s="26">
        <f>ROUND(E908*INDEX('Payoff Plan'!$D$4:$D$11,$C908)/12,2)</f>
      </c>
      <c r="G908" s="26">
        <f>MIN(INDEX('Payoff Plan'!$E$4:$E$11,$C908),E908+F908)</f>
      </c>
      <c r="H908" s="26">
        <f>H907-I907</f>
      </c>
      <c r="I908" s="26">
        <f>MAX(0,ROUND(MIN(E908+F908-G908,H908),2))</f>
      </c>
      <c r="J908" s="26">
        <f>ROUND(E908+F908-G908-I908,2)</f>
      </c>
    </row>
    <row r="909" spans="1:10" x14ac:dyDescent="0.25">
      <c r="A909" s="20">
        <v>114</v>
      </c>
      <c r="B909" s="25">
        <f>DATE(YEAR(Debts!$B$5),MONTH(Debts!$B$5)+$A909-1,1)</f>
      </c>
      <c r="C909" s="20">
        <v>1</v>
      </c>
      <c r="D909" s="21">
        <f>INDEX('Payoff Plan'!$B$4:$B$11,$C909)</f>
      </c>
      <c r="E909" s="26">
        <f>J901</f>
      </c>
      <c r="F909" s="26">
        <f>ROUND(E909*INDEX('Payoff Plan'!$D$4:$D$11,$C909)/12,2)</f>
      </c>
      <c r="G909" s="26">
        <f>MIN(INDEX('Payoff Plan'!$E$4:$E$11,$C909),E909+F909)</f>
      </c>
      <c r="H909" s="26">
        <f>Debts!$B$6-SUM(G909:G916)</f>
      </c>
      <c r="I909" s="26">
        <f>MAX(0,ROUND(MIN(E909+F909-G909,H909),2))</f>
      </c>
      <c r="J909" s="26">
        <f>ROUND(E909+F909-G909-I909,2)</f>
      </c>
    </row>
    <row r="910" spans="1:10" x14ac:dyDescent="0.25">
      <c r="A910" s="20">
        <v>114</v>
      </c>
      <c r="B910" s="25">
        <f>DATE(YEAR(Debts!$B$5),MONTH(Debts!$B$5)+$A910-1,1)</f>
      </c>
      <c r="C910" s="20">
        <v>2</v>
      </c>
      <c r="D910" s="21">
        <f>INDEX('Payoff Plan'!$B$4:$B$11,$C910)</f>
      </c>
      <c r="E910" s="26">
        <f>J902</f>
      </c>
      <c r="F910" s="26">
        <f>ROUND(E910*INDEX('Payoff Plan'!$D$4:$D$11,$C910)/12,2)</f>
      </c>
      <c r="G910" s="26">
        <f>MIN(INDEX('Payoff Plan'!$E$4:$E$11,$C910),E910+F910)</f>
      </c>
      <c r="H910" s="26">
        <f>H909-I909</f>
      </c>
      <c r="I910" s="26">
        <f>MAX(0,ROUND(MIN(E910+F910-G910,H910),2))</f>
      </c>
      <c r="J910" s="26">
        <f>ROUND(E910+F910-G910-I910,2)</f>
      </c>
    </row>
    <row r="911" spans="1:10" x14ac:dyDescent="0.25">
      <c r="A911" s="20">
        <v>114</v>
      </c>
      <c r="B911" s="25">
        <f>DATE(YEAR(Debts!$B$5),MONTH(Debts!$B$5)+$A911-1,1)</f>
      </c>
      <c r="C911" s="20">
        <v>3</v>
      </c>
      <c r="D911" s="21">
        <f>INDEX('Payoff Plan'!$B$4:$B$11,$C911)</f>
      </c>
      <c r="E911" s="26">
        <f>J903</f>
      </c>
      <c r="F911" s="26">
        <f>ROUND(E911*INDEX('Payoff Plan'!$D$4:$D$11,$C911)/12,2)</f>
      </c>
      <c r="G911" s="26">
        <f>MIN(INDEX('Payoff Plan'!$E$4:$E$11,$C911),E911+F911)</f>
      </c>
      <c r="H911" s="26">
        <f>H910-I910</f>
      </c>
      <c r="I911" s="26">
        <f>MAX(0,ROUND(MIN(E911+F911-G911,H911),2))</f>
      </c>
      <c r="J911" s="26">
        <f>ROUND(E911+F911-G911-I911,2)</f>
      </c>
    </row>
    <row r="912" spans="1:10" x14ac:dyDescent="0.25">
      <c r="A912" s="20">
        <v>114</v>
      </c>
      <c r="B912" s="25">
        <f>DATE(YEAR(Debts!$B$5),MONTH(Debts!$B$5)+$A912-1,1)</f>
      </c>
      <c r="C912" s="20">
        <v>4</v>
      </c>
      <c r="D912" s="21">
        <f>INDEX('Payoff Plan'!$B$4:$B$11,$C912)</f>
      </c>
      <c r="E912" s="26">
        <f>J904</f>
      </c>
      <c r="F912" s="26">
        <f>ROUND(E912*INDEX('Payoff Plan'!$D$4:$D$11,$C912)/12,2)</f>
      </c>
      <c r="G912" s="26">
        <f>MIN(INDEX('Payoff Plan'!$E$4:$E$11,$C912),E912+F912)</f>
      </c>
      <c r="H912" s="26">
        <f>H911-I911</f>
      </c>
      <c r="I912" s="26">
        <f>MAX(0,ROUND(MIN(E912+F912-G912,H912),2))</f>
      </c>
      <c r="J912" s="26">
        <f>ROUND(E912+F912-G912-I912,2)</f>
      </c>
    </row>
    <row r="913" spans="1:10" x14ac:dyDescent="0.25">
      <c r="A913" s="20">
        <v>114</v>
      </c>
      <c r="B913" s="25">
        <f>DATE(YEAR(Debts!$B$5),MONTH(Debts!$B$5)+$A913-1,1)</f>
      </c>
      <c r="C913" s="20">
        <v>5</v>
      </c>
      <c r="D913" s="21">
        <f>INDEX('Payoff Plan'!$B$4:$B$11,$C913)</f>
      </c>
      <c r="E913" s="26">
        <f>J905</f>
      </c>
      <c r="F913" s="26">
        <f>ROUND(E913*INDEX('Payoff Plan'!$D$4:$D$11,$C913)/12,2)</f>
      </c>
      <c r="G913" s="26">
        <f>MIN(INDEX('Payoff Plan'!$E$4:$E$11,$C913),E913+F913)</f>
      </c>
      <c r="H913" s="26">
        <f>H912-I912</f>
      </c>
      <c r="I913" s="26">
        <f>MAX(0,ROUND(MIN(E913+F913-G913,H913),2))</f>
      </c>
      <c r="J913" s="26">
        <f>ROUND(E913+F913-G913-I913,2)</f>
      </c>
    </row>
    <row r="914" spans="1:10" x14ac:dyDescent="0.25">
      <c r="A914" s="20">
        <v>114</v>
      </c>
      <c r="B914" s="25">
        <f>DATE(YEAR(Debts!$B$5),MONTH(Debts!$B$5)+$A914-1,1)</f>
      </c>
      <c r="C914" s="20">
        <v>6</v>
      </c>
      <c r="D914" s="21">
        <f>INDEX('Payoff Plan'!$B$4:$B$11,$C914)</f>
      </c>
      <c r="E914" s="26">
        <f>J906</f>
      </c>
      <c r="F914" s="26">
        <f>ROUND(E914*INDEX('Payoff Plan'!$D$4:$D$11,$C914)/12,2)</f>
      </c>
      <c r="G914" s="26">
        <f>MIN(INDEX('Payoff Plan'!$E$4:$E$11,$C914),E914+F914)</f>
      </c>
      <c r="H914" s="26">
        <f>H913-I913</f>
      </c>
      <c r="I914" s="26">
        <f>MAX(0,ROUND(MIN(E914+F914-G914,H914),2))</f>
      </c>
      <c r="J914" s="26">
        <f>ROUND(E914+F914-G914-I914,2)</f>
      </c>
    </row>
    <row r="915" spans="1:10" x14ac:dyDescent="0.25">
      <c r="A915" s="20">
        <v>114</v>
      </c>
      <c r="B915" s="25">
        <f>DATE(YEAR(Debts!$B$5),MONTH(Debts!$B$5)+$A915-1,1)</f>
      </c>
      <c r="C915" s="20">
        <v>7</v>
      </c>
      <c r="D915" s="21">
        <f>INDEX('Payoff Plan'!$B$4:$B$11,$C915)</f>
      </c>
      <c r="E915" s="26">
        <f>J907</f>
      </c>
      <c r="F915" s="26">
        <f>ROUND(E915*INDEX('Payoff Plan'!$D$4:$D$11,$C915)/12,2)</f>
      </c>
      <c r="G915" s="26">
        <f>MIN(INDEX('Payoff Plan'!$E$4:$E$11,$C915),E915+F915)</f>
      </c>
      <c r="H915" s="26">
        <f>H914-I914</f>
      </c>
      <c r="I915" s="26">
        <f>MAX(0,ROUND(MIN(E915+F915-G915,H915),2))</f>
      </c>
      <c r="J915" s="26">
        <f>ROUND(E915+F915-G915-I915,2)</f>
      </c>
    </row>
    <row r="916" spans="1:10" x14ac:dyDescent="0.25">
      <c r="A916" s="20">
        <v>114</v>
      </c>
      <c r="B916" s="25">
        <f>DATE(YEAR(Debts!$B$5),MONTH(Debts!$B$5)+$A916-1,1)</f>
      </c>
      <c r="C916" s="20">
        <v>8</v>
      </c>
      <c r="D916" s="21">
        <f>INDEX('Payoff Plan'!$B$4:$B$11,$C916)</f>
      </c>
      <c r="E916" s="26">
        <f>J908</f>
      </c>
      <c r="F916" s="26">
        <f>ROUND(E916*INDEX('Payoff Plan'!$D$4:$D$11,$C916)/12,2)</f>
      </c>
      <c r="G916" s="26">
        <f>MIN(INDEX('Payoff Plan'!$E$4:$E$11,$C916),E916+F916)</f>
      </c>
      <c r="H916" s="26">
        <f>H915-I915</f>
      </c>
      <c r="I916" s="26">
        <f>MAX(0,ROUND(MIN(E916+F916-G916,H916),2))</f>
      </c>
      <c r="J916" s="26">
        <f>ROUND(E916+F916-G916-I916,2)</f>
      </c>
    </row>
    <row r="917" spans="1:10" x14ac:dyDescent="0.25">
      <c r="A917" s="20">
        <v>115</v>
      </c>
      <c r="B917" s="25">
        <f>DATE(YEAR(Debts!$B$5),MONTH(Debts!$B$5)+$A917-1,1)</f>
      </c>
      <c r="C917" s="20">
        <v>1</v>
      </c>
      <c r="D917" s="21">
        <f>INDEX('Payoff Plan'!$B$4:$B$11,$C917)</f>
      </c>
      <c r="E917" s="26">
        <f>J909</f>
      </c>
      <c r="F917" s="26">
        <f>ROUND(E917*INDEX('Payoff Plan'!$D$4:$D$11,$C917)/12,2)</f>
      </c>
      <c r="G917" s="26">
        <f>MIN(INDEX('Payoff Plan'!$E$4:$E$11,$C917),E917+F917)</f>
      </c>
      <c r="H917" s="26">
        <f>Debts!$B$6-SUM(G917:G924)</f>
      </c>
      <c r="I917" s="26">
        <f>MAX(0,ROUND(MIN(E917+F917-G917,H917),2))</f>
      </c>
      <c r="J917" s="26">
        <f>ROUND(E917+F917-G917-I917,2)</f>
      </c>
    </row>
    <row r="918" spans="1:10" x14ac:dyDescent="0.25">
      <c r="A918" s="20">
        <v>115</v>
      </c>
      <c r="B918" s="25">
        <f>DATE(YEAR(Debts!$B$5),MONTH(Debts!$B$5)+$A918-1,1)</f>
      </c>
      <c r="C918" s="20">
        <v>2</v>
      </c>
      <c r="D918" s="21">
        <f>INDEX('Payoff Plan'!$B$4:$B$11,$C918)</f>
      </c>
      <c r="E918" s="26">
        <f>J910</f>
      </c>
      <c r="F918" s="26">
        <f>ROUND(E918*INDEX('Payoff Plan'!$D$4:$D$11,$C918)/12,2)</f>
      </c>
      <c r="G918" s="26">
        <f>MIN(INDEX('Payoff Plan'!$E$4:$E$11,$C918),E918+F918)</f>
      </c>
      <c r="H918" s="26">
        <f>H917-I917</f>
      </c>
      <c r="I918" s="26">
        <f>MAX(0,ROUND(MIN(E918+F918-G918,H918),2))</f>
      </c>
      <c r="J918" s="26">
        <f>ROUND(E918+F918-G918-I918,2)</f>
      </c>
    </row>
    <row r="919" spans="1:10" x14ac:dyDescent="0.25">
      <c r="A919" s="20">
        <v>115</v>
      </c>
      <c r="B919" s="25">
        <f>DATE(YEAR(Debts!$B$5),MONTH(Debts!$B$5)+$A919-1,1)</f>
      </c>
      <c r="C919" s="20">
        <v>3</v>
      </c>
      <c r="D919" s="21">
        <f>INDEX('Payoff Plan'!$B$4:$B$11,$C919)</f>
      </c>
      <c r="E919" s="26">
        <f>J911</f>
      </c>
      <c r="F919" s="26">
        <f>ROUND(E919*INDEX('Payoff Plan'!$D$4:$D$11,$C919)/12,2)</f>
      </c>
      <c r="G919" s="26">
        <f>MIN(INDEX('Payoff Plan'!$E$4:$E$11,$C919),E919+F919)</f>
      </c>
      <c r="H919" s="26">
        <f>H918-I918</f>
      </c>
      <c r="I919" s="26">
        <f>MAX(0,ROUND(MIN(E919+F919-G919,H919),2))</f>
      </c>
      <c r="J919" s="26">
        <f>ROUND(E919+F919-G919-I919,2)</f>
      </c>
    </row>
    <row r="920" spans="1:10" x14ac:dyDescent="0.25">
      <c r="A920" s="20">
        <v>115</v>
      </c>
      <c r="B920" s="25">
        <f>DATE(YEAR(Debts!$B$5),MONTH(Debts!$B$5)+$A920-1,1)</f>
      </c>
      <c r="C920" s="20">
        <v>4</v>
      </c>
      <c r="D920" s="21">
        <f>INDEX('Payoff Plan'!$B$4:$B$11,$C920)</f>
      </c>
      <c r="E920" s="26">
        <f>J912</f>
      </c>
      <c r="F920" s="26">
        <f>ROUND(E920*INDEX('Payoff Plan'!$D$4:$D$11,$C920)/12,2)</f>
      </c>
      <c r="G920" s="26">
        <f>MIN(INDEX('Payoff Plan'!$E$4:$E$11,$C920),E920+F920)</f>
      </c>
      <c r="H920" s="26">
        <f>H919-I919</f>
      </c>
      <c r="I920" s="26">
        <f>MAX(0,ROUND(MIN(E920+F920-G920,H920),2))</f>
      </c>
      <c r="J920" s="26">
        <f>ROUND(E920+F920-G920-I920,2)</f>
      </c>
    </row>
    <row r="921" spans="1:10" x14ac:dyDescent="0.25">
      <c r="A921" s="20">
        <v>115</v>
      </c>
      <c r="B921" s="25">
        <f>DATE(YEAR(Debts!$B$5),MONTH(Debts!$B$5)+$A921-1,1)</f>
      </c>
      <c r="C921" s="20">
        <v>5</v>
      </c>
      <c r="D921" s="21">
        <f>INDEX('Payoff Plan'!$B$4:$B$11,$C921)</f>
      </c>
      <c r="E921" s="26">
        <f>J913</f>
      </c>
      <c r="F921" s="26">
        <f>ROUND(E921*INDEX('Payoff Plan'!$D$4:$D$11,$C921)/12,2)</f>
      </c>
      <c r="G921" s="26">
        <f>MIN(INDEX('Payoff Plan'!$E$4:$E$11,$C921),E921+F921)</f>
      </c>
      <c r="H921" s="26">
        <f>H920-I920</f>
      </c>
      <c r="I921" s="26">
        <f>MAX(0,ROUND(MIN(E921+F921-G921,H921),2))</f>
      </c>
      <c r="J921" s="26">
        <f>ROUND(E921+F921-G921-I921,2)</f>
      </c>
    </row>
    <row r="922" spans="1:10" x14ac:dyDescent="0.25">
      <c r="A922" s="20">
        <v>115</v>
      </c>
      <c r="B922" s="25">
        <f>DATE(YEAR(Debts!$B$5),MONTH(Debts!$B$5)+$A922-1,1)</f>
      </c>
      <c r="C922" s="20">
        <v>6</v>
      </c>
      <c r="D922" s="21">
        <f>INDEX('Payoff Plan'!$B$4:$B$11,$C922)</f>
      </c>
      <c r="E922" s="26">
        <f>J914</f>
      </c>
      <c r="F922" s="26">
        <f>ROUND(E922*INDEX('Payoff Plan'!$D$4:$D$11,$C922)/12,2)</f>
      </c>
      <c r="G922" s="26">
        <f>MIN(INDEX('Payoff Plan'!$E$4:$E$11,$C922),E922+F922)</f>
      </c>
      <c r="H922" s="26">
        <f>H921-I921</f>
      </c>
      <c r="I922" s="26">
        <f>MAX(0,ROUND(MIN(E922+F922-G922,H922),2))</f>
      </c>
      <c r="J922" s="26">
        <f>ROUND(E922+F922-G922-I922,2)</f>
      </c>
    </row>
    <row r="923" spans="1:10" x14ac:dyDescent="0.25">
      <c r="A923" s="20">
        <v>115</v>
      </c>
      <c r="B923" s="25">
        <f>DATE(YEAR(Debts!$B$5),MONTH(Debts!$B$5)+$A923-1,1)</f>
      </c>
      <c r="C923" s="20">
        <v>7</v>
      </c>
      <c r="D923" s="21">
        <f>INDEX('Payoff Plan'!$B$4:$B$11,$C923)</f>
      </c>
      <c r="E923" s="26">
        <f>J915</f>
      </c>
      <c r="F923" s="26">
        <f>ROUND(E923*INDEX('Payoff Plan'!$D$4:$D$11,$C923)/12,2)</f>
      </c>
      <c r="G923" s="26">
        <f>MIN(INDEX('Payoff Plan'!$E$4:$E$11,$C923),E923+F923)</f>
      </c>
      <c r="H923" s="26">
        <f>H922-I922</f>
      </c>
      <c r="I923" s="26">
        <f>MAX(0,ROUND(MIN(E923+F923-G923,H923),2))</f>
      </c>
      <c r="J923" s="26">
        <f>ROUND(E923+F923-G923-I923,2)</f>
      </c>
    </row>
    <row r="924" spans="1:10" x14ac:dyDescent="0.25">
      <c r="A924" s="20">
        <v>115</v>
      </c>
      <c r="B924" s="25">
        <f>DATE(YEAR(Debts!$B$5),MONTH(Debts!$B$5)+$A924-1,1)</f>
      </c>
      <c r="C924" s="20">
        <v>8</v>
      </c>
      <c r="D924" s="21">
        <f>INDEX('Payoff Plan'!$B$4:$B$11,$C924)</f>
      </c>
      <c r="E924" s="26">
        <f>J916</f>
      </c>
      <c r="F924" s="26">
        <f>ROUND(E924*INDEX('Payoff Plan'!$D$4:$D$11,$C924)/12,2)</f>
      </c>
      <c r="G924" s="26">
        <f>MIN(INDEX('Payoff Plan'!$E$4:$E$11,$C924),E924+F924)</f>
      </c>
      <c r="H924" s="26">
        <f>H923-I923</f>
      </c>
      <c r="I924" s="26">
        <f>MAX(0,ROUND(MIN(E924+F924-G924,H924),2))</f>
      </c>
      <c r="J924" s="26">
        <f>ROUND(E924+F924-G924-I924,2)</f>
      </c>
    </row>
    <row r="925" spans="1:10" x14ac:dyDescent="0.25">
      <c r="A925" s="20">
        <v>116</v>
      </c>
      <c r="B925" s="25">
        <f>DATE(YEAR(Debts!$B$5),MONTH(Debts!$B$5)+$A925-1,1)</f>
      </c>
      <c r="C925" s="20">
        <v>1</v>
      </c>
      <c r="D925" s="21">
        <f>INDEX('Payoff Plan'!$B$4:$B$11,$C925)</f>
      </c>
      <c r="E925" s="26">
        <f>J917</f>
      </c>
      <c r="F925" s="26">
        <f>ROUND(E925*INDEX('Payoff Plan'!$D$4:$D$11,$C925)/12,2)</f>
      </c>
      <c r="G925" s="26">
        <f>MIN(INDEX('Payoff Plan'!$E$4:$E$11,$C925),E925+F925)</f>
      </c>
      <c r="H925" s="26">
        <f>Debts!$B$6-SUM(G925:G932)</f>
      </c>
      <c r="I925" s="26">
        <f>MAX(0,ROUND(MIN(E925+F925-G925,H925),2))</f>
      </c>
      <c r="J925" s="26">
        <f>ROUND(E925+F925-G925-I925,2)</f>
      </c>
    </row>
    <row r="926" spans="1:10" x14ac:dyDescent="0.25">
      <c r="A926" s="20">
        <v>116</v>
      </c>
      <c r="B926" s="25">
        <f>DATE(YEAR(Debts!$B$5),MONTH(Debts!$B$5)+$A926-1,1)</f>
      </c>
      <c r="C926" s="20">
        <v>2</v>
      </c>
      <c r="D926" s="21">
        <f>INDEX('Payoff Plan'!$B$4:$B$11,$C926)</f>
      </c>
      <c r="E926" s="26">
        <f>J918</f>
      </c>
      <c r="F926" s="26">
        <f>ROUND(E926*INDEX('Payoff Plan'!$D$4:$D$11,$C926)/12,2)</f>
      </c>
      <c r="G926" s="26">
        <f>MIN(INDEX('Payoff Plan'!$E$4:$E$11,$C926),E926+F926)</f>
      </c>
      <c r="H926" s="26">
        <f>H925-I925</f>
      </c>
      <c r="I926" s="26">
        <f>MAX(0,ROUND(MIN(E926+F926-G926,H926),2))</f>
      </c>
      <c r="J926" s="26">
        <f>ROUND(E926+F926-G926-I926,2)</f>
      </c>
    </row>
    <row r="927" spans="1:10" x14ac:dyDescent="0.25">
      <c r="A927" s="20">
        <v>116</v>
      </c>
      <c r="B927" s="25">
        <f>DATE(YEAR(Debts!$B$5),MONTH(Debts!$B$5)+$A927-1,1)</f>
      </c>
      <c r="C927" s="20">
        <v>3</v>
      </c>
      <c r="D927" s="21">
        <f>INDEX('Payoff Plan'!$B$4:$B$11,$C927)</f>
      </c>
      <c r="E927" s="26">
        <f>J919</f>
      </c>
      <c r="F927" s="26">
        <f>ROUND(E927*INDEX('Payoff Plan'!$D$4:$D$11,$C927)/12,2)</f>
      </c>
      <c r="G927" s="26">
        <f>MIN(INDEX('Payoff Plan'!$E$4:$E$11,$C927),E927+F927)</f>
      </c>
      <c r="H927" s="26">
        <f>H926-I926</f>
      </c>
      <c r="I927" s="26">
        <f>MAX(0,ROUND(MIN(E927+F927-G927,H927),2))</f>
      </c>
      <c r="J927" s="26">
        <f>ROUND(E927+F927-G927-I927,2)</f>
      </c>
    </row>
    <row r="928" spans="1:10" x14ac:dyDescent="0.25">
      <c r="A928" s="20">
        <v>116</v>
      </c>
      <c r="B928" s="25">
        <f>DATE(YEAR(Debts!$B$5),MONTH(Debts!$B$5)+$A928-1,1)</f>
      </c>
      <c r="C928" s="20">
        <v>4</v>
      </c>
      <c r="D928" s="21">
        <f>INDEX('Payoff Plan'!$B$4:$B$11,$C928)</f>
      </c>
      <c r="E928" s="26">
        <f>J920</f>
      </c>
      <c r="F928" s="26">
        <f>ROUND(E928*INDEX('Payoff Plan'!$D$4:$D$11,$C928)/12,2)</f>
      </c>
      <c r="G928" s="26">
        <f>MIN(INDEX('Payoff Plan'!$E$4:$E$11,$C928),E928+F928)</f>
      </c>
      <c r="H928" s="26">
        <f>H927-I927</f>
      </c>
      <c r="I928" s="26">
        <f>MAX(0,ROUND(MIN(E928+F928-G928,H928),2))</f>
      </c>
      <c r="J928" s="26">
        <f>ROUND(E928+F928-G928-I928,2)</f>
      </c>
    </row>
    <row r="929" spans="1:10" x14ac:dyDescent="0.25">
      <c r="A929" s="20">
        <v>116</v>
      </c>
      <c r="B929" s="25">
        <f>DATE(YEAR(Debts!$B$5),MONTH(Debts!$B$5)+$A929-1,1)</f>
      </c>
      <c r="C929" s="20">
        <v>5</v>
      </c>
      <c r="D929" s="21">
        <f>INDEX('Payoff Plan'!$B$4:$B$11,$C929)</f>
      </c>
      <c r="E929" s="26">
        <f>J921</f>
      </c>
      <c r="F929" s="26">
        <f>ROUND(E929*INDEX('Payoff Plan'!$D$4:$D$11,$C929)/12,2)</f>
      </c>
      <c r="G929" s="26">
        <f>MIN(INDEX('Payoff Plan'!$E$4:$E$11,$C929),E929+F929)</f>
      </c>
      <c r="H929" s="26">
        <f>H928-I928</f>
      </c>
      <c r="I929" s="26">
        <f>MAX(0,ROUND(MIN(E929+F929-G929,H929),2))</f>
      </c>
      <c r="J929" s="26">
        <f>ROUND(E929+F929-G929-I929,2)</f>
      </c>
    </row>
    <row r="930" spans="1:10" x14ac:dyDescent="0.25">
      <c r="A930" s="20">
        <v>116</v>
      </c>
      <c r="B930" s="25">
        <f>DATE(YEAR(Debts!$B$5),MONTH(Debts!$B$5)+$A930-1,1)</f>
      </c>
      <c r="C930" s="20">
        <v>6</v>
      </c>
      <c r="D930" s="21">
        <f>INDEX('Payoff Plan'!$B$4:$B$11,$C930)</f>
      </c>
      <c r="E930" s="26">
        <f>J922</f>
      </c>
      <c r="F930" s="26">
        <f>ROUND(E930*INDEX('Payoff Plan'!$D$4:$D$11,$C930)/12,2)</f>
      </c>
      <c r="G930" s="26">
        <f>MIN(INDEX('Payoff Plan'!$E$4:$E$11,$C930),E930+F930)</f>
      </c>
      <c r="H930" s="26">
        <f>H929-I929</f>
      </c>
      <c r="I930" s="26">
        <f>MAX(0,ROUND(MIN(E930+F930-G930,H930),2))</f>
      </c>
      <c r="J930" s="26">
        <f>ROUND(E930+F930-G930-I930,2)</f>
      </c>
    </row>
    <row r="931" spans="1:10" x14ac:dyDescent="0.25">
      <c r="A931" s="20">
        <v>116</v>
      </c>
      <c r="B931" s="25">
        <f>DATE(YEAR(Debts!$B$5),MONTH(Debts!$B$5)+$A931-1,1)</f>
      </c>
      <c r="C931" s="20">
        <v>7</v>
      </c>
      <c r="D931" s="21">
        <f>INDEX('Payoff Plan'!$B$4:$B$11,$C931)</f>
      </c>
      <c r="E931" s="26">
        <f>J923</f>
      </c>
      <c r="F931" s="26">
        <f>ROUND(E931*INDEX('Payoff Plan'!$D$4:$D$11,$C931)/12,2)</f>
      </c>
      <c r="G931" s="26">
        <f>MIN(INDEX('Payoff Plan'!$E$4:$E$11,$C931),E931+F931)</f>
      </c>
      <c r="H931" s="26">
        <f>H930-I930</f>
      </c>
      <c r="I931" s="26">
        <f>MAX(0,ROUND(MIN(E931+F931-G931,H931),2))</f>
      </c>
      <c r="J931" s="26">
        <f>ROUND(E931+F931-G931-I931,2)</f>
      </c>
    </row>
    <row r="932" spans="1:10" x14ac:dyDescent="0.25">
      <c r="A932" s="20">
        <v>116</v>
      </c>
      <c r="B932" s="25">
        <f>DATE(YEAR(Debts!$B$5),MONTH(Debts!$B$5)+$A932-1,1)</f>
      </c>
      <c r="C932" s="20">
        <v>8</v>
      </c>
      <c r="D932" s="21">
        <f>INDEX('Payoff Plan'!$B$4:$B$11,$C932)</f>
      </c>
      <c r="E932" s="26">
        <f>J924</f>
      </c>
      <c r="F932" s="26">
        <f>ROUND(E932*INDEX('Payoff Plan'!$D$4:$D$11,$C932)/12,2)</f>
      </c>
      <c r="G932" s="26">
        <f>MIN(INDEX('Payoff Plan'!$E$4:$E$11,$C932),E932+F932)</f>
      </c>
      <c r="H932" s="26">
        <f>H931-I931</f>
      </c>
      <c r="I932" s="26">
        <f>MAX(0,ROUND(MIN(E932+F932-G932,H932),2))</f>
      </c>
      <c r="J932" s="26">
        <f>ROUND(E932+F932-G932-I932,2)</f>
      </c>
    </row>
    <row r="933" spans="1:10" x14ac:dyDescent="0.25">
      <c r="A933" s="20">
        <v>117</v>
      </c>
      <c r="B933" s="25">
        <f>DATE(YEAR(Debts!$B$5),MONTH(Debts!$B$5)+$A933-1,1)</f>
      </c>
      <c r="C933" s="20">
        <v>1</v>
      </c>
      <c r="D933" s="21">
        <f>INDEX('Payoff Plan'!$B$4:$B$11,$C933)</f>
      </c>
      <c r="E933" s="26">
        <f>J925</f>
      </c>
      <c r="F933" s="26">
        <f>ROUND(E933*INDEX('Payoff Plan'!$D$4:$D$11,$C933)/12,2)</f>
      </c>
      <c r="G933" s="26">
        <f>MIN(INDEX('Payoff Plan'!$E$4:$E$11,$C933),E933+F933)</f>
      </c>
      <c r="H933" s="26">
        <f>Debts!$B$6-SUM(G933:G940)</f>
      </c>
      <c r="I933" s="26">
        <f>MAX(0,ROUND(MIN(E933+F933-G933,H933),2))</f>
      </c>
      <c r="J933" s="26">
        <f>ROUND(E933+F933-G933-I933,2)</f>
      </c>
    </row>
    <row r="934" spans="1:10" x14ac:dyDescent="0.25">
      <c r="A934" s="20">
        <v>117</v>
      </c>
      <c r="B934" s="25">
        <f>DATE(YEAR(Debts!$B$5),MONTH(Debts!$B$5)+$A934-1,1)</f>
      </c>
      <c r="C934" s="20">
        <v>2</v>
      </c>
      <c r="D934" s="21">
        <f>INDEX('Payoff Plan'!$B$4:$B$11,$C934)</f>
      </c>
      <c r="E934" s="26">
        <f>J926</f>
      </c>
      <c r="F934" s="26">
        <f>ROUND(E934*INDEX('Payoff Plan'!$D$4:$D$11,$C934)/12,2)</f>
      </c>
      <c r="G934" s="26">
        <f>MIN(INDEX('Payoff Plan'!$E$4:$E$11,$C934),E934+F934)</f>
      </c>
      <c r="H934" s="26">
        <f>H933-I933</f>
      </c>
      <c r="I934" s="26">
        <f>MAX(0,ROUND(MIN(E934+F934-G934,H934),2))</f>
      </c>
      <c r="J934" s="26">
        <f>ROUND(E934+F934-G934-I934,2)</f>
      </c>
    </row>
    <row r="935" spans="1:10" x14ac:dyDescent="0.25">
      <c r="A935" s="20">
        <v>117</v>
      </c>
      <c r="B935" s="25">
        <f>DATE(YEAR(Debts!$B$5),MONTH(Debts!$B$5)+$A935-1,1)</f>
      </c>
      <c r="C935" s="20">
        <v>3</v>
      </c>
      <c r="D935" s="21">
        <f>INDEX('Payoff Plan'!$B$4:$B$11,$C935)</f>
      </c>
      <c r="E935" s="26">
        <f>J927</f>
      </c>
      <c r="F935" s="26">
        <f>ROUND(E935*INDEX('Payoff Plan'!$D$4:$D$11,$C935)/12,2)</f>
      </c>
      <c r="G935" s="26">
        <f>MIN(INDEX('Payoff Plan'!$E$4:$E$11,$C935),E935+F935)</f>
      </c>
      <c r="H935" s="26">
        <f>H934-I934</f>
      </c>
      <c r="I935" s="26">
        <f>MAX(0,ROUND(MIN(E935+F935-G935,H935),2))</f>
      </c>
      <c r="J935" s="26">
        <f>ROUND(E935+F935-G935-I935,2)</f>
      </c>
    </row>
    <row r="936" spans="1:10" x14ac:dyDescent="0.25">
      <c r="A936" s="20">
        <v>117</v>
      </c>
      <c r="B936" s="25">
        <f>DATE(YEAR(Debts!$B$5),MONTH(Debts!$B$5)+$A936-1,1)</f>
      </c>
      <c r="C936" s="20">
        <v>4</v>
      </c>
      <c r="D936" s="21">
        <f>INDEX('Payoff Plan'!$B$4:$B$11,$C936)</f>
      </c>
      <c r="E936" s="26">
        <f>J928</f>
      </c>
      <c r="F936" s="26">
        <f>ROUND(E936*INDEX('Payoff Plan'!$D$4:$D$11,$C936)/12,2)</f>
      </c>
      <c r="G936" s="26">
        <f>MIN(INDEX('Payoff Plan'!$E$4:$E$11,$C936),E936+F936)</f>
      </c>
      <c r="H936" s="26">
        <f>H935-I935</f>
      </c>
      <c r="I936" s="26">
        <f>MAX(0,ROUND(MIN(E936+F936-G936,H936),2))</f>
      </c>
      <c r="J936" s="26">
        <f>ROUND(E936+F936-G936-I936,2)</f>
      </c>
    </row>
    <row r="937" spans="1:10" x14ac:dyDescent="0.25">
      <c r="A937" s="20">
        <v>117</v>
      </c>
      <c r="B937" s="25">
        <f>DATE(YEAR(Debts!$B$5),MONTH(Debts!$B$5)+$A937-1,1)</f>
      </c>
      <c r="C937" s="20">
        <v>5</v>
      </c>
      <c r="D937" s="21">
        <f>INDEX('Payoff Plan'!$B$4:$B$11,$C937)</f>
      </c>
      <c r="E937" s="26">
        <f>J929</f>
      </c>
      <c r="F937" s="26">
        <f>ROUND(E937*INDEX('Payoff Plan'!$D$4:$D$11,$C937)/12,2)</f>
      </c>
      <c r="G937" s="26">
        <f>MIN(INDEX('Payoff Plan'!$E$4:$E$11,$C937),E937+F937)</f>
      </c>
      <c r="H937" s="26">
        <f>H936-I936</f>
      </c>
      <c r="I937" s="26">
        <f>MAX(0,ROUND(MIN(E937+F937-G937,H937),2))</f>
      </c>
      <c r="J937" s="26">
        <f>ROUND(E937+F937-G937-I937,2)</f>
      </c>
    </row>
    <row r="938" spans="1:10" x14ac:dyDescent="0.25">
      <c r="A938" s="20">
        <v>117</v>
      </c>
      <c r="B938" s="25">
        <f>DATE(YEAR(Debts!$B$5),MONTH(Debts!$B$5)+$A938-1,1)</f>
      </c>
      <c r="C938" s="20">
        <v>6</v>
      </c>
      <c r="D938" s="21">
        <f>INDEX('Payoff Plan'!$B$4:$B$11,$C938)</f>
      </c>
      <c r="E938" s="26">
        <f>J930</f>
      </c>
      <c r="F938" s="26">
        <f>ROUND(E938*INDEX('Payoff Plan'!$D$4:$D$11,$C938)/12,2)</f>
      </c>
      <c r="G938" s="26">
        <f>MIN(INDEX('Payoff Plan'!$E$4:$E$11,$C938),E938+F938)</f>
      </c>
      <c r="H938" s="26">
        <f>H937-I937</f>
      </c>
      <c r="I938" s="26">
        <f>MAX(0,ROUND(MIN(E938+F938-G938,H938),2))</f>
      </c>
      <c r="J938" s="26">
        <f>ROUND(E938+F938-G938-I938,2)</f>
      </c>
    </row>
    <row r="939" spans="1:10" x14ac:dyDescent="0.25">
      <c r="A939" s="20">
        <v>117</v>
      </c>
      <c r="B939" s="25">
        <f>DATE(YEAR(Debts!$B$5),MONTH(Debts!$B$5)+$A939-1,1)</f>
      </c>
      <c r="C939" s="20">
        <v>7</v>
      </c>
      <c r="D939" s="21">
        <f>INDEX('Payoff Plan'!$B$4:$B$11,$C939)</f>
      </c>
      <c r="E939" s="26">
        <f>J931</f>
      </c>
      <c r="F939" s="26">
        <f>ROUND(E939*INDEX('Payoff Plan'!$D$4:$D$11,$C939)/12,2)</f>
      </c>
      <c r="G939" s="26">
        <f>MIN(INDEX('Payoff Plan'!$E$4:$E$11,$C939),E939+F939)</f>
      </c>
      <c r="H939" s="26">
        <f>H938-I938</f>
      </c>
      <c r="I939" s="26">
        <f>MAX(0,ROUND(MIN(E939+F939-G939,H939),2))</f>
      </c>
      <c r="J939" s="26">
        <f>ROUND(E939+F939-G939-I939,2)</f>
      </c>
    </row>
    <row r="940" spans="1:10" x14ac:dyDescent="0.25">
      <c r="A940" s="20">
        <v>117</v>
      </c>
      <c r="B940" s="25">
        <f>DATE(YEAR(Debts!$B$5),MONTH(Debts!$B$5)+$A940-1,1)</f>
      </c>
      <c r="C940" s="20">
        <v>8</v>
      </c>
      <c r="D940" s="21">
        <f>INDEX('Payoff Plan'!$B$4:$B$11,$C940)</f>
      </c>
      <c r="E940" s="26">
        <f>J932</f>
      </c>
      <c r="F940" s="26">
        <f>ROUND(E940*INDEX('Payoff Plan'!$D$4:$D$11,$C940)/12,2)</f>
      </c>
      <c r="G940" s="26">
        <f>MIN(INDEX('Payoff Plan'!$E$4:$E$11,$C940),E940+F940)</f>
      </c>
      <c r="H940" s="26">
        <f>H939-I939</f>
      </c>
      <c r="I940" s="26">
        <f>MAX(0,ROUND(MIN(E940+F940-G940,H940),2))</f>
      </c>
      <c r="J940" s="26">
        <f>ROUND(E940+F940-G940-I940,2)</f>
      </c>
    </row>
    <row r="941" spans="1:10" x14ac:dyDescent="0.25">
      <c r="A941" s="20">
        <v>118</v>
      </c>
      <c r="B941" s="25">
        <f>DATE(YEAR(Debts!$B$5),MONTH(Debts!$B$5)+$A941-1,1)</f>
      </c>
      <c r="C941" s="20">
        <v>1</v>
      </c>
      <c r="D941" s="21">
        <f>INDEX('Payoff Plan'!$B$4:$B$11,$C941)</f>
      </c>
      <c r="E941" s="26">
        <f>J933</f>
      </c>
      <c r="F941" s="26">
        <f>ROUND(E941*INDEX('Payoff Plan'!$D$4:$D$11,$C941)/12,2)</f>
      </c>
      <c r="G941" s="26">
        <f>MIN(INDEX('Payoff Plan'!$E$4:$E$11,$C941),E941+F941)</f>
      </c>
      <c r="H941" s="26">
        <f>Debts!$B$6-SUM(G941:G948)</f>
      </c>
      <c r="I941" s="26">
        <f>MAX(0,ROUND(MIN(E941+F941-G941,H941),2))</f>
      </c>
      <c r="J941" s="26">
        <f>ROUND(E941+F941-G941-I941,2)</f>
      </c>
    </row>
    <row r="942" spans="1:10" x14ac:dyDescent="0.25">
      <c r="A942" s="20">
        <v>118</v>
      </c>
      <c r="B942" s="25">
        <f>DATE(YEAR(Debts!$B$5),MONTH(Debts!$B$5)+$A942-1,1)</f>
      </c>
      <c r="C942" s="20">
        <v>2</v>
      </c>
      <c r="D942" s="21">
        <f>INDEX('Payoff Plan'!$B$4:$B$11,$C942)</f>
      </c>
      <c r="E942" s="26">
        <f>J934</f>
      </c>
      <c r="F942" s="26">
        <f>ROUND(E942*INDEX('Payoff Plan'!$D$4:$D$11,$C942)/12,2)</f>
      </c>
      <c r="G942" s="26">
        <f>MIN(INDEX('Payoff Plan'!$E$4:$E$11,$C942),E942+F942)</f>
      </c>
      <c r="H942" s="26">
        <f>H941-I941</f>
      </c>
      <c r="I942" s="26">
        <f>MAX(0,ROUND(MIN(E942+F942-G942,H942),2))</f>
      </c>
      <c r="J942" s="26">
        <f>ROUND(E942+F942-G942-I942,2)</f>
      </c>
    </row>
    <row r="943" spans="1:10" x14ac:dyDescent="0.25">
      <c r="A943" s="20">
        <v>118</v>
      </c>
      <c r="B943" s="25">
        <f>DATE(YEAR(Debts!$B$5),MONTH(Debts!$B$5)+$A943-1,1)</f>
      </c>
      <c r="C943" s="20">
        <v>3</v>
      </c>
      <c r="D943" s="21">
        <f>INDEX('Payoff Plan'!$B$4:$B$11,$C943)</f>
      </c>
      <c r="E943" s="26">
        <f>J935</f>
      </c>
      <c r="F943" s="26">
        <f>ROUND(E943*INDEX('Payoff Plan'!$D$4:$D$11,$C943)/12,2)</f>
      </c>
      <c r="G943" s="26">
        <f>MIN(INDEX('Payoff Plan'!$E$4:$E$11,$C943),E943+F943)</f>
      </c>
      <c r="H943" s="26">
        <f>H942-I942</f>
      </c>
      <c r="I943" s="26">
        <f>MAX(0,ROUND(MIN(E943+F943-G943,H943),2))</f>
      </c>
      <c r="J943" s="26">
        <f>ROUND(E943+F943-G943-I943,2)</f>
      </c>
    </row>
    <row r="944" spans="1:10" x14ac:dyDescent="0.25">
      <c r="A944" s="20">
        <v>118</v>
      </c>
      <c r="B944" s="25">
        <f>DATE(YEAR(Debts!$B$5),MONTH(Debts!$B$5)+$A944-1,1)</f>
      </c>
      <c r="C944" s="20">
        <v>4</v>
      </c>
      <c r="D944" s="21">
        <f>INDEX('Payoff Plan'!$B$4:$B$11,$C944)</f>
      </c>
      <c r="E944" s="26">
        <f>J936</f>
      </c>
      <c r="F944" s="26">
        <f>ROUND(E944*INDEX('Payoff Plan'!$D$4:$D$11,$C944)/12,2)</f>
      </c>
      <c r="G944" s="26">
        <f>MIN(INDEX('Payoff Plan'!$E$4:$E$11,$C944),E944+F944)</f>
      </c>
      <c r="H944" s="26">
        <f>H943-I943</f>
      </c>
      <c r="I944" s="26">
        <f>MAX(0,ROUND(MIN(E944+F944-G944,H944),2))</f>
      </c>
      <c r="J944" s="26">
        <f>ROUND(E944+F944-G944-I944,2)</f>
      </c>
    </row>
    <row r="945" spans="1:10" x14ac:dyDescent="0.25">
      <c r="A945" s="20">
        <v>118</v>
      </c>
      <c r="B945" s="25">
        <f>DATE(YEAR(Debts!$B$5),MONTH(Debts!$B$5)+$A945-1,1)</f>
      </c>
      <c r="C945" s="20">
        <v>5</v>
      </c>
      <c r="D945" s="21">
        <f>INDEX('Payoff Plan'!$B$4:$B$11,$C945)</f>
      </c>
      <c r="E945" s="26">
        <f>J937</f>
      </c>
      <c r="F945" s="26">
        <f>ROUND(E945*INDEX('Payoff Plan'!$D$4:$D$11,$C945)/12,2)</f>
      </c>
      <c r="G945" s="26">
        <f>MIN(INDEX('Payoff Plan'!$E$4:$E$11,$C945),E945+F945)</f>
      </c>
      <c r="H945" s="26">
        <f>H944-I944</f>
      </c>
      <c r="I945" s="26">
        <f>MAX(0,ROUND(MIN(E945+F945-G945,H945),2))</f>
      </c>
      <c r="J945" s="26">
        <f>ROUND(E945+F945-G945-I945,2)</f>
      </c>
    </row>
    <row r="946" spans="1:10" x14ac:dyDescent="0.25">
      <c r="A946" s="20">
        <v>118</v>
      </c>
      <c r="B946" s="25">
        <f>DATE(YEAR(Debts!$B$5),MONTH(Debts!$B$5)+$A946-1,1)</f>
      </c>
      <c r="C946" s="20">
        <v>6</v>
      </c>
      <c r="D946" s="21">
        <f>INDEX('Payoff Plan'!$B$4:$B$11,$C946)</f>
      </c>
      <c r="E946" s="26">
        <f>J938</f>
      </c>
      <c r="F946" s="26">
        <f>ROUND(E946*INDEX('Payoff Plan'!$D$4:$D$11,$C946)/12,2)</f>
      </c>
      <c r="G946" s="26">
        <f>MIN(INDEX('Payoff Plan'!$E$4:$E$11,$C946),E946+F946)</f>
      </c>
      <c r="H946" s="26">
        <f>H945-I945</f>
      </c>
      <c r="I946" s="26">
        <f>MAX(0,ROUND(MIN(E946+F946-G946,H946),2))</f>
      </c>
      <c r="J946" s="26">
        <f>ROUND(E946+F946-G946-I946,2)</f>
      </c>
    </row>
    <row r="947" spans="1:10" x14ac:dyDescent="0.25">
      <c r="A947" s="20">
        <v>118</v>
      </c>
      <c r="B947" s="25">
        <f>DATE(YEAR(Debts!$B$5),MONTH(Debts!$B$5)+$A947-1,1)</f>
      </c>
      <c r="C947" s="20">
        <v>7</v>
      </c>
      <c r="D947" s="21">
        <f>INDEX('Payoff Plan'!$B$4:$B$11,$C947)</f>
      </c>
      <c r="E947" s="26">
        <f>J939</f>
      </c>
      <c r="F947" s="26">
        <f>ROUND(E947*INDEX('Payoff Plan'!$D$4:$D$11,$C947)/12,2)</f>
      </c>
      <c r="G947" s="26">
        <f>MIN(INDEX('Payoff Plan'!$E$4:$E$11,$C947),E947+F947)</f>
      </c>
      <c r="H947" s="26">
        <f>H946-I946</f>
      </c>
      <c r="I947" s="26">
        <f>MAX(0,ROUND(MIN(E947+F947-G947,H947),2))</f>
      </c>
      <c r="J947" s="26">
        <f>ROUND(E947+F947-G947-I947,2)</f>
      </c>
    </row>
    <row r="948" spans="1:10" x14ac:dyDescent="0.25">
      <c r="A948" s="20">
        <v>118</v>
      </c>
      <c r="B948" s="25">
        <f>DATE(YEAR(Debts!$B$5),MONTH(Debts!$B$5)+$A948-1,1)</f>
      </c>
      <c r="C948" s="20">
        <v>8</v>
      </c>
      <c r="D948" s="21">
        <f>INDEX('Payoff Plan'!$B$4:$B$11,$C948)</f>
      </c>
      <c r="E948" s="26">
        <f>J940</f>
      </c>
      <c r="F948" s="26">
        <f>ROUND(E948*INDEX('Payoff Plan'!$D$4:$D$11,$C948)/12,2)</f>
      </c>
      <c r="G948" s="26">
        <f>MIN(INDEX('Payoff Plan'!$E$4:$E$11,$C948),E948+F948)</f>
      </c>
      <c r="H948" s="26">
        <f>H947-I947</f>
      </c>
      <c r="I948" s="26">
        <f>MAX(0,ROUND(MIN(E948+F948-G948,H948),2))</f>
      </c>
      <c r="J948" s="26">
        <f>ROUND(E948+F948-G948-I948,2)</f>
      </c>
    </row>
    <row r="949" spans="1:10" x14ac:dyDescent="0.25">
      <c r="A949" s="20">
        <v>119</v>
      </c>
      <c r="B949" s="25">
        <f>DATE(YEAR(Debts!$B$5),MONTH(Debts!$B$5)+$A949-1,1)</f>
      </c>
      <c r="C949" s="20">
        <v>1</v>
      </c>
      <c r="D949" s="21">
        <f>INDEX('Payoff Plan'!$B$4:$B$11,$C949)</f>
      </c>
      <c r="E949" s="26">
        <f>J941</f>
      </c>
      <c r="F949" s="26">
        <f>ROUND(E949*INDEX('Payoff Plan'!$D$4:$D$11,$C949)/12,2)</f>
      </c>
      <c r="G949" s="26">
        <f>MIN(INDEX('Payoff Plan'!$E$4:$E$11,$C949),E949+F949)</f>
      </c>
      <c r="H949" s="26">
        <f>Debts!$B$6-SUM(G949:G956)</f>
      </c>
      <c r="I949" s="26">
        <f>MAX(0,ROUND(MIN(E949+F949-G949,H949),2))</f>
      </c>
      <c r="J949" s="26">
        <f>ROUND(E949+F949-G949-I949,2)</f>
      </c>
    </row>
    <row r="950" spans="1:10" x14ac:dyDescent="0.25">
      <c r="A950" s="20">
        <v>119</v>
      </c>
      <c r="B950" s="25">
        <f>DATE(YEAR(Debts!$B$5),MONTH(Debts!$B$5)+$A950-1,1)</f>
      </c>
      <c r="C950" s="20">
        <v>2</v>
      </c>
      <c r="D950" s="21">
        <f>INDEX('Payoff Plan'!$B$4:$B$11,$C950)</f>
      </c>
      <c r="E950" s="26">
        <f>J942</f>
      </c>
      <c r="F950" s="26">
        <f>ROUND(E950*INDEX('Payoff Plan'!$D$4:$D$11,$C950)/12,2)</f>
      </c>
      <c r="G950" s="26">
        <f>MIN(INDEX('Payoff Plan'!$E$4:$E$11,$C950),E950+F950)</f>
      </c>
      <c r="H950" s="26">
        <f>H949-I949</f>
      </c>
      <c r="I950" s="26">
        <f>MAX(0,ROUND(MIN(E950+F950-G950,H950),2))</f>
      </c>
      <c r="J950" s="26">
        <f>ROUND(E950+F950-G950-I950,2)</f>
      </c>
    </row>
    <row r="951" spans="1:10" x14ac:dyDescent="0.25">
      <c r="A951" s="20">
        <v>119</v>
      </c>
      <c r="B951" s="25">
        <f>DATE(YEAR(Debts!$B$5),MONTH(Debts!$B$5)+$A951-1,1)</f>
      </c>
      <c r="C951" s="20">
        <v>3</v>
      </c>
      <c r="D951" s="21">
        <f>INDEX('Payoff Plan'!$B$4:$B$11,$C951)</f>
      </c>
      <c r="E951" s="26">
        <f>J943</f>
      </c>
      <c r="F951" s="26">
        <f>ROUND(E951*INDEX('Payoff Plan'!$D$4:$D$11,$C951)/12,2)</f>
      </c>
      <c r="G951" s="26">
        <f>MIN(INDEX('Payoff Plan'!$E$4:$E$11,$C951),E951+F951)</f>
      </c>
      <c r="H951" s="26">
        <f>H950-I950</f>
      </c>
      <c r="I951" s="26">
        <f>MAX(0,ROUND(MIN(E951+F951-G951,H951),2))</f>
      </c>
      <c r="J951" s="26">
        <f>ROUND(E951+F951-G951-I951,2)</f>
      </c>
    </row>
    <row r="952" spans="1:10" x14ac:dyDescent="0.25">
      <c r="A952" s="20">
        <v>119</v>
      </c>
      <c r="B952" s="25">
        <f>DATE(YEAR(Debts!$B$5),MONTH(Debts!$B$5)+$A952-1,1)</f>
      </c>
      <c r="C952" s="20">
        <v>4</v>
      </c>
      <c r="D952" s="21">
        <f>INDEX('Payoff Plan'!$B$4:$B$11,$C952)</f>
      </c>
      <c r="E952" s="26">
        <f>J944</f>
      </c>
      <c r="F952" s="26">
        <f>ROUND(E952*INDEX('Payoff Plan'!$D$4:$D$11,$C952)/12,2)</f>
      </c>
      <c r="G952" s="26">
        <f>MIN(INDEX('Payoff Plan'!$E$4:$E$11,$C952),E952+F952)</f>
      </c>
      <c r="H952" s="26">
        <f>H951-I951</f>
      </c>
      <c r="I952" s="26">
        <f>MAX(0,ROUND(MIN(E952+F952-G952,H952),2))</f>
      </c>
      <c r="J952" s="26">
        <f>ROUND(E952+F952-G952-I952,2)</f>
      </c>
    </row>
    <row r="953" spans="1:10" x14ac:dyDescent="0.25">
      <c r="A953" s="20">
        <v>119</v>
      </c>
      <c r="B953" s="25">
        <f>DATE(YEAR(Debts!$B$5),MONTH(Debts!$B$5)+$A953-1,1)</f>
      </c>
      <c r="C953" s="20">
        <v>5</v>
      </c>
      <c r="D953" s="21">
        <f>INDEX('Payoff Plan'!$B$4:$B$11,$C953)</f>
      </c>
      <c r="E953" s="26">
        <f>J945</f>
      </c>
      <c r="F953" s="26">
        <f>ROUND(E953*INDEX('Payoff Plan'!$D$4:$D$11,$C953)/12,2)</f>
      </c>
      <c r="G953" s="26">
        <f>MIN(INDEX('Payoff Plan'!$E$4:$E$11,$C953),E953+F953)</f>
      </c>
      <c r="H953" s="26">
        <f>H952-I952</f>
      </c>
      <c r="I953" s="26">
        <f>MAX(0,ROUND(MIN(E953+F953-G953,H953),2))</f>
      </c>
      <c r="J953" s="26">
        <f>ROUND(E953+F953-G953-I953,2)</f>
      </c>
    </row>
    <row r="954" spans="1:10" x14ac:dyDescent="0.25">
      <c r="A954" s="20">
        <v>119</v>
      </c>
      <c r="B954" s="25">
        <f>DATE(YEAR(Debts!$B$5),MONTH(Debts!$B$5)+$A954-1,1)</f>
      </c>
      <c r="C954" s="20">
        <v>6</v>
      </c>
      <c r="D954" s="21">
        <f>INDEX('Payoff Plan'!$B$4:$B$11,$C954)</f>
      </c>
      <c r="E954" s="26">
        <f>J946</f>
      </c>
      <c r="F954" s="26">
        <f>ROUND(E954*INDEX('Payoff Plan'!$D$4:$D$11,$C954)/12,2)</f>
      </c>
      <c r="G954" s="26">
        <f>MIN(INDEX('Payoff Plan'!$E$4:$E$11,$C954),E954+F954)</f>
      </c>
      <c r="H954" s="26">
        <f>H953-I953</f>
      </c>
      <c r="I954" s="26">
        <f>MAX(0,ROUND(MIN(E954+F954-G954,H954),2))</f>
      </c>
      <c r="J954" s="26">
        <f>ROUND(E954+F954-G954-I954,2)</f>
      </c>
    </row>
    <row r="955" spans="1:10" x14ac:dyDescent="0.25">
      <c r="A955" s="20">
        <v>119</v>
      </c>
      <c r="B955" s="25">
        <f>DATE(YEAR(Debts!$B$5),MONTH(Debts!$B$5)+$A955-1,1)</f>
      </c>
      <c r="C955" s="20">
        <v>7</v>
      </c>
      <c r="D955" s="21">
        <f>INDEX('Payoff Plan'!$B$4:$B$11,$C955)</f>
      </c>
      <c r="E955" s="26">
        <f>J947</f>
      </c>
      <c r="F955" s="26">
        <f>ROUND(E955*INDEX('Payoff Plan'!$D$4:$D$11,$C955)/12,2)</f>
      </c>
      <c r="G955" s="26">
        <f>MIN(INDEX('Payoff Plan'!$E$4:$E$11,$C955),E955+F955)</f>
      </c>
      <c r="H955" s="26">
        <f>H954-I954</f>
      </c>
      <c r="I955" s="26">
        <f>MAX(0,ROUND(MIN(E955+F955-G955,H955),2))</f>
      </c>
      <c r="J955" s="26">
        <f>ROUND(E955+F955-G955-I955,2)</f>
      </c>
    </row>
    <row r="956" spans="1:10" x14ac:dyDescent="0.25">
      <c r="A956" s="20">
        <v>119</v>
      </c>
      <c r="B956" s="25">
        <f>DATE(YEAR(Debts!$B$5),MONTH(Debts!$B$5)+$A956-1,1)</f>
      </c>
      <c r="C956" s="20">
        <v>8</v>
      </c>
      <c r="D956" s="21">
        <f>INDEX('Payoff Plan'!$B$4:$B$11,$C956)</f>
      </c>
      <c r="E956" s="26">
        <f>J948</f>
      </c>
      <c r="F956" s="26">
        <f>ROUND(E956*INDEX('Payoff Plan'!$D$4:$D$11,$C956)/12,2)</f>
      </c>
      <c r="G956" s="26">
        <f>MIN(INDEX('Payoff Plan'!$E$4:$E$11,$C956),E956+F956)</f>
      </c>
      <c r="H956" s="26">
        <f>H955-I955</f>
      </c>
      <c r="I956" s="26">
        <f>MAX(0,ROUND(MIN(E956+F956-G956,H956),2))</f>
      </c>
      <c r="J956" s="26">
        <f>ROUND(E956+F956-G956-I956,2)</f>
      </c>
    </row>
    <row r="957" spans="1:10" x14ac:dyDescent="0.25">
      <c r="A957" s="20">
        <v>120</v>
      </c>
      <c r="B957" s="25">
        <f>DATE(YEAR(Debts!$B$5),MONTH(Debts!$B$5)+$A957-1,1)</f>
      </c>
      <c r="C957" s="20">
        <v>1</v>
      </c>
      <c r="D957" s="21">
        <f>INDEX('Payoff Plan'!$B$4:$B$11,$C957)</f>
      </c>
      <c r="E957" s="26">
        <f>J949</f>
      </c>
      <c r="F957" s="26">
        <f>ROUND(E957*INDEX('Payoff Plan'!$D$4:$D$11,$C957)/12,2)</f>
      </c>
      <c r="G957" s="26">
        <f>MIN(INDEX('Payoff Plan'!$E$4:$E$11,$C957),E957+F957)</f>
      </c>
      <c r="H957" s="26">
        <f>Debts!$B$6-SUM(G957:G964)</f>
      </c>
      <c r="I957" s="26">
        <f>MAX(0,ROUND(MIN(E957+F957-G957,H957),2))</f>
      </c>
      <c r="J957" s="26">
        <f>ROUND(E957+F957-G957-I957,2)</f>
      </c>
    </row>
    <row r="958" spans="1:10" x14ac:dyDescent="0.25">
      <c r="A958" s="20">
        <v>120</v>
      </c>
      <c r="B958" s="25">
        <f>DATE(YEAR(Debts!$B$5),MONTH(Debts!$B$5)+$A958-1,1)</f>
      </c>
      <c r="C958" s="20">
        <v>2</v>
      </c>
      <c r="D958" s="21">
        <f>INDEX('Payoff Plan'!$B$4:$B$11,$C958)</f>
      </c>
      <c r="E958" s="26">
        <f>J950</f>
      </c>
      <c r="F958" s="26">
        <f>ROUND(E958*INDEX('Payoff Plan'!$D$4:$D$11,$C958)/12,2)</f>
      </c>
      <c r="G958" s="26">
        <f>MIN(INDEX('Payoff Plan'!$E$4:$E$11,$C958),E958+F958)</f>
      </c>
      <c r="H958" s="26">
        <f>H957-I957</f>
      </c>
      <c r="I958" s="26">
        <f>MAX(0,ROUND(MIN(E958+F958-G958,H958),2))</f>
      </c>
      <c r="J958" s="26">
        <f>ROUND(E958+F958-G958-I958,2)</f>
      </c>
    </row>
    <row r="959" spans="1:10" x14ac:dyDescent="0.25">
      <c r="A959" s="20">
        <v>120</v>
      </c>
      <c r="B959" s="25">
        <f>DATE(YEAR(Debts!$B$5),MONTH(Debts!$B$5)+$A959-1,1)</f>
      </c>
      <c r="C959" s="20">
        <v>3</v>
      </c>
      <c r="D959" s="21">
        <f>INDEX('Payoff Plan'!$B$4:$B$11,$C959)</f>
      </c>
      <c r="E959" s="26">
        <f>J951</f>
      </c>
      <c r="F959" s="26">
        <f>ROUND(E959*INDEX('Payoff Plan'!$D$4:$D$11,$C959)/12,2)</f>
      </c>
      <c r="G959" s="26">
        <f>MIN(INDEX('Payoff Plan'!$E$4:$E$11,$C959),E959+F959)</f>
      </c>
      <c r="H959" s="26">
        <f>H958-I958</f>
      </c>
      <c r="I959" s="26">
        <f>MAX(0,ROUND(MIN(E959+F959-G959,H959),2))</f>
      </c>
      <c r="J959" s="26">
        <f>ROUND(E959+F959-G959-I959,2)</f>
      </c>
    </row>
    <row r="960" spans="1:10" x14ac:dyDescent="0.25">
      <c r="A960" s="20">
        <v>120</v>
      </c>
      <c r="B960" s="25">
        <f>DATE(YEAR(Debts!$B$5),MONTH(Debts!$B$5)+$A960-1,1)</f>
      </c>
      <c r="C960" s="20">
        <v>4</v>
      </c>
      <c r="D960" s="21">
        <f>INDEX('Payoff Plan'!$B$4:$B$11,$C960)</f>
      </c>
      <c r="E960" s="26">
        <f>J952</f>
      </c>
      <c r="F960" s="26">
        <f>ROUND(E960*INDEX('Payoff Plan'!$D$4:$D$11,$C960)/12,2)</f>
      </c>
      <c r="G960" s="26">
        <f>MIN(INDEX('Payoff Plan'!$E$4:$E$11,$C960),E960+F960)</f>
      </c>
      <c r="H960" s="26">
        <f>H959-I959</f>
      </c>
      <c r="I960" s="26">
        <f>MAX(0,ROUND(MIN(E960+F960-G960,H960),2))</f>
      </c>
      <c r="J960" s="26">
        <f>ROUND(E960+F960-G960-I960,2)</f>
      </c>
    </row>
    <row r="961" spans="1:10" x14ac:dyDescent="0.25">
      <c r="A961" s="20">
        <v>120</v>
      </c>
      <c r="B961" s="25">
        <f>DATE(YEAR(Debts!$B$5),MONTH(Debts!$B$5)+$A961-1,1)</f>
      </c>
      <c r="C961" s="20">
        <v>5</v>
      </c>
      <c r="D961" s="21">
        <f>INDEX('Payoff Plan'!$B$4:$B$11,$C961)</f>
      </c>
      <c r="E961" s="26">
        <f>J953</f>
      </c>
      <c r="F961" s="26">
        <f>ROUND(E961*INDEX('Payoff Plan'!$D$4:$D$11,$C961)/12,2)</f>
      </c>
      <c r="G961" s="26">
        <f>MIN(INDEX('Payoff Plan'!$E$4:$E$11,$C961),E961+F961)</f>
      </c>
      <c r="H961" s="26">
        <f>H960-I960</f>
      </c>
      <c r="I961" s="26">
        <f>MAX(0,ROUND(MIN(E961+F961-G961,H961),2))</f>
      </c>
      <c r="J961" s="26">
        <f>ROUND(E961+F961-G961-I961,2)</f>
      </c>
    </row>
    <row r="962" spans="1:10" x14ac:dyDescent="0.25">
      <c r="A962" s="20">
        <v>120</v>
      </c>
      <c r="B962" s="25">
        <f>DATE(YEAR(Debts!$B$5),MONTH(Debts!$B$5)+$A962-1,1)</f>
      </c>
      <c r="C962" s="20">
        <v>6</v>
      </c>
      <c r="D962" s="21">
        <f>INDEX('Payoff Plan'!$B$4:$B$11,$C962)</f>
      </c>
      <c r="E962" s="26">
        <f>J954</f>
      </c>
      <c r="F962" s="26">
        <f>ROUND(E962*INDEX('Payoff Plan'!$D$4:$D$11,$C962)/12,2)</f>
      </c>
      <c r="G962" s="26">
        <f>MIN(INDEX('Payoff Plan'!$E$4:$E$11,$C962),E962+F962)</f>
      </c>
      <c r="H962" s="26">
        <f>H961-I961</f>
      </c>
      <c r="I962" s="26">
        <f>MAX(0,ROUND(MIN(E962+F962-G962,H962),2))</f>
      </c>
      <c r="J962" s="26">
        <f>ROUND(E962+F962-G962-I962,2)</f>
      </c>
    </row>
    <row r="963" spans="1:10" x14ac:dyDescent="0.25">
      <c r="A963" s="20">
        <v>120</v>
      </c>
      <c r="B963" s="25">
        <f>DATE(YEAR(Debts!$B$5),MONTH(Debts!$B$5)+$A963-1,1)</f>
      </c>
      <c r="C963" s="20">
        <v>7</v>
      </c>
      <c r="D963" s="21">
        <f>INDEX('Payoff Plan'!$B$4:$B$11,$C963)</f>
      </c>
      <c r="E963" s="26">
        <f>J955</f>
      </c>
      <c r="F963" s="26">
        <f>ROUND(E963*INDEX('Payoff Plan'!$D$4:$D$11,$C963)/12,2)</f>
      </c>
      <c r="G963" s="26">
        <f>MIN(INDEX('Payoff Plan'!$E$4:$E$11,$C963),E963+F963)</f>
      </c>
      <c r="H963" s="26">
        <f>H962-I962</f>
      </c>
      <c r="I963" s="26">
        <f>MAX(0,ROUND(MIN(E963+F963-G963,H963),2))</f>
      </c>
      <c r="J963" s="26">
        <f>ROUND(E963+F963-G963-I963,2)</f>
      </c>
    </row>
    <row r="964" spans="1:10" x14ac:dyDescent="0.25">
      <c r="A964" s="20">
        <v>120</v>
      </c>
      <c r="B964" s="25">
        <f>DATE(YEAR(Debts!$B$5),MONTH(Debts!$B$5)+$A964-1,1)</f>
      </c>
      <c r="C964" s="20">
        <v>8</v>
      </c>
      <c r="D964" s="21">
        <f>INDEX('Payoff Plan'!$B$4:$B$11,$C964)</f>
      </c>
      <c r="E964" s="26">
        <f>J956</f>
      </c>
      <c r="F964" s="26">
        <f>ROUND(E964*INDEX('Payoff Plan'!$D$4:$D$11,$C964)/12,2)</f>
      </c>
      <c r="G964" s="26">
        <f>MIN(INDEX('Payoff Plan'!$E$4:$E$11,$C964),E964+F964)</f>
      </c>
      <c r="H964" s="26">
        <f>H963-I963</f>
      </c>
      <c r="I964" s="26">
        <f>MAX(0,ROUND(MIN(E964+F964-G964,H964),2))</f>
      </c>
      <c r="J964" s="26">
        <f>ROUND(E964+F964-G964-I964,2)</f>
      </c>
    </row>
  </sheetData>
  <mergeCells count="1">
    <mergeCell ref="A1:J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howGridLines="0"/>
  </sheetViews>
  <sheetFormatPr defaultRowHeight="15" outlineLevelRow="0" outlineLevelCol="0" x14ac:dyDescent="55"/>
  <cols>
    <col min="1" max="2" width="28" customWidth="1"/>
    <col min="3" max="4" width="16" customWidth="1"/>
    <col min="5" max="6" width="18" customWidth="1"/>
  </cols>
  <sheetData>
    <row r="1" spans="1:6" x14ac:dyDescent="0.25">
      <c r="A1" s="1" t="s">
        <v>0</v>
      </c>
      <c r="B1" s="1"/>
      <c r="C1" s="1"/>
      <c r="D1" s="1"/>
      <c r="E1" s="1"/>
      <c r="F1" s="1"/>
    </row>
    <row r="2" spans="1:2" x14ac:dyDescent="0.25">
      <c r="A2" s="2"/>
      <c r="B2" s="2"/>
    </row>
    <row r="3" spans="1:2" x14ac:dyDescent="0.25">
      <c r="A3" s="2"/>
      <c r="B3" s="2"/>
    </row>
    <row r="4" spans="1:2" x14ac:dyDescent="0.25">
      <c r="A4" s="2"/>
      <c r="B4" s="2"/>
    </row>
    <row r="5" spans="1:6" x14ac:dyDescent="0.25">
      <c r="A5" s="3" t="s">
        <v>66</v>
      </c>
      <c r="B5" s="3"/>
      <c r="C5" s="3"/>
      <c r="D5" s="3"/>
      <c r="E5" s="3"/>
      <c r="F5" s="3"/>
    </row>
    <row r="6" ht="30" customHeight="1" spans="1:3" x14ac:dyDescent="0.25">
      <c r="A6" s="16" t="s">
        <v>67</v>
      </c>
      <c r="B6" s="16" t="s">
        <v>68</v>
      </c>
      <c r="C6" s="16" t="s">
        <v>69</v>
      </c>
    </row>
    <row r="7" spans="1:6" x14ac:dyDescent="0.25">
      <c r="A7" s="5" t="s">
        <v>31</v>
      </c>
      <c r="B7" s="27">
        <f>Debts!$B$3</f>
      </c>
      <c r="C7" s="7" t="s">
        <v>70</v>
      </c>
      <c r="D7" s="7"/>
      <c r="E7" s="7"/>
      <c r="F7" s="7"/>
    </row>
    <row r="8" spans="1:6" x14ac:dyDescent="0.25">
      <c r="A8" s="5" t="s">
        <v>71</v>
      </c>
      <c r="B8" s="28">
        <f>SUM(Debts!$B$9:$B$16)</f>
      </c>
      <c r="C8" s="7" t="s">
        <v>72</v>
      </c>
      <c r="D8" s="7"/>
      <c r="E8" s="7"/>
      <c r="F8" s="7"/>
    </row>
    <row r="9" spans="1:6" x14ac:dyDescent="0.25">
      <c r="A9" s="5" t="s">
        <v>73</v>
      </c>
      <c r="B9" s="28">
        <f>Debts!$B$6</f>
      </c>
      <c r="C9" s="7" t="s">
        <v>74</v>
      </c>
      <c r="D9" s="7"/>
      <c r="E9" s="7"/>
      <c r="F9" s="7"/>
    </row>
    <row r="10" spans="1:6" x14ac:dyDescent="0.25">
      <c r="A10" s="5" t="s">
        <v>75</v>
      </c>
      <c r="B10" s="29">
        <f>IF(COUNTIF('Payoff Plan'!$F$4:$F$11,"&gt;120")&gt;0,"Over 120",MAX('Payoff Plan'!$F$4:$F$11))</f>
      </c>
      <c r="C10" s="7" t="s">
        <v>76</v>
      </c>
      <c r="D10" s="7"/>
      <c r="E10" s="7"/>
      <c r="F10" s="7"/>
    </row>
    <row r="11" spans="1:6" x14ac:dyDescent="0.25">
      <c r="A11" s="5" t="s">
        <v>77</v>
      </c>
      <c r="B11" s="30">
        <f>IF(ISNUMBER(B10),DATE(YEAR(Debts!$B$5),MONTH(Debts!$B$5)+B10-1,1),"After month 120")</f>
      </c>
      <c r="C11" s="7" t="s">
        <v>78</v>
      </c>
      <c r="D11" s="7"/>
      <c r="E11" s="7"/>
      <c r="F11" s="7"/>
    </row>
    <row r="12" spans="1:6" x14ac:dyDescent="0.25">
      <c r="A12" s="5" t="s">
        <v>79</v>
      </c>
      <c r="B12" s="28">
        <f>SUM('Payoff Plan'!$H$4:$H$11)</f>
      </c>
      <c r="C12" s="7" t="s">
        <v>80</v>
      </c>
      <c r="D12" s="7"/>
      <c r="E12" s="7"/>
      <c r="F12" s="7"/>
    </row>
    <row r="13" spans="1:6" x14ac:dyDescent="0.25">
      <c r="A13" s="5" t="s">
        <v>81</v>
      </c>
      <c r="B13" s="28">
        <f>SUM('Payoff Plan'!$I$4:$I$11)</f>
      </c>
      <c r="C13" s="7" t="s">
        <v>82</v>
      </c>
      <c r="D13" s="7"/>
      <c r="E13" s="7"/>
      <c r="F13" s="7"/>
    </row>
    <row r="14" spans="1:2" x14ac:dyDescent="0.25">
      <c r="A14" s="2"/>
      <c r="B14" s="2"/>
    </row>
    <row r="15" spans="1:6" x14ac:dyDescent="0.25">
      <c r="A15" s="3" t="s">
        <v>83</v>
      </c>
      <c r="B15" s="3"/>
      <c r="C15" s="3"/>
      <c r="D15" s="3"/>
      <c r="E15" s="3"/>
      <c r="F15" s="3"/>
    </row>
    <row r="16" ht="30" customHeight="1" spans="1:6" x14ac:dyDescent="0.25">
      <c r="A16" s="16" t="s">
        <v>49</v>
      </c>
      <c r="B16" s="16" t="s">
        <v>50</v>
      </c>
      <c r="C16" s="16" t="s">
        <v>52</v>
      </c>
      <c r="D16" s="16" t="s">
        <v>53</v>
      </c>
      <c r="E16" s="16" t="s">
        <v>84</v>
      </c>
      <c r="F16" s="16" t="s">
        <v>55</v>
      </c>
    </row>
    <row r="17" spans="1:6" x14ac:dyDescent="0.25">
      <c r="A17" s="31">
        <f>IF('Payoff Plan'!$F4="-","-",'Payoff Plan'!$A4)</f>
      </c>
      <c r="B17" s="32">
        <f>IF('Payoff Plan'!$F4="-","-",'Payoff Plan'!$B4)</f>
      </c>
      <c r="C17" s="20">
        <f>'Payoff Plan'!$F4</f>
      </c>
      <c r="D17" s="24">
        <f>'Payoff Plan'!$G4</f>
      </c>
      <c r="E17" s="22">
        <f>'Payoff Plan'!$H4</f>
      </c>
      <c r="F17" s="22">
        <f>'Payoff Plan'!$I4</f>
      </c>
    </row>
    <row r="18" spans="1:6" x14ac:dyDescent="0.25">
      <c r="A18" s="31">
        <f>IF('Payoff Plan'!$F5="-","-",'Payoff Plan'!$A5)</f>
      </c>
      <c r="B18" s="32">
        <f>IF('Payoff Plan'!$F5="-","-",'Payoff Plan'!$B5)</f>
      </c>
      <c r="C18" s="20">
        <f>'Payoff Plan'!$F5</f>
      </c>
      <c r="D18" s="24">
        <f>'Payoff Plan'!$G5</f>
      </c>
      <c r="E18" s="22">
        <f>'Payoff Plan'!$H5</f>
      </c>
      <c r="F18" s="22">
        <f>'Payoff Plan'!$I5</f>
      </c>
    </row>
    <row r="19" spans="1:6" x14ac:dyDescent="0.25">
      <c r="A19" s="31">
        <f>IF('Payoff Plan'!$F6="-","-",'Payoff Plan'!$A6)</f>
      </c>
      <c r="B19" s="32">
        <f>IF('Payoff Plan'!$F6="-","-",'Payoff Plan'!$B6)</f>
      </c>
      <c r="C19" s="20">
        <f>'Payoff Plan'!$F6</f>
      </c>
      <c r="D19" s="24">
        <f>'Payoff Plan'!$G6</f>
      </c>
      <c r="E19" s="22">
        <f>'Payoff Plan'!$H6</f>
      </c>
      <c r="F19" s="22">
        <f>'Payoff Plan'!$I6</f>
      </c>
    </row>
    <row r="20" spans="1:6" x14ac:dyDescent="0.25">
      <c r="A20" s="31">
        <f>IF('Payoff Plan'!$F7="-","-",'Payoff Plan'!$A7)</f>
      </c>
      <c r="B20" s="32">
        <f>IF('Payoff Plan'!$F7="-","-",'Payoff Plan'!$B7)</f>
      </c>
      <c r="C20" s="20">
        <f>'Payoff Plan'!$F7</f>
      </c>
      <c r="D20" s="24">
        <f>'Payoff Plan'!$G7</f>
      </c>
      <c r="E20" s="22">
        <f>'Payoff Plan'!$H7</f>
      </c>
      <c r="F20" s="22">
        <f>'Payoff Plan'!$I7</f>
      </c>
    </row>
    <row r="21" spans="1:6" x14ac:dyDescent="0.25">
      <c r="A21" s="31">
        <f>IF('Payoff Plan'!$F8="-","-",'Payoff Plan'!$A8)</f>
      </c>
      <c r="B21" s="32">
        <f>IF('Payoff Plan'!$F8="-","-",'Payoff Plan'!$B8)</f>
      </c>
      <c r="C21" s="20">
        <f>'Payoff Plan'!$F8</f>
      </c>
      <c r="D21" s="24">
        <f>'Payoff Plan'!$G8</f>
      </c>
      <c r="E21" s="22">
        <f>'Payoff Plan'!$H8</f>
      </c>
      <c r="F21" s="22">
        <f>'Payoff Plan'!$I8</f>
      </c>
    </row>
    <row r="22" spans="1:6" x14ac:dyDescent="0.25">
      <c r="A22" s="31">
        <f>IF('Payoff Plan'!$F9="-","-",'Payoff Plan'!$A9)</f>
      </c>
      <c r="B22" s="32">
        <f>IF('Payoff Plan'!$F9="-","-",'Payoff Plan'!$B9)</f>
      </c>
      <c r="C22" s="20">
        <f>'Payoff Plan'!$F9</f>
      </c>
      <c r="D22" s="24">
        <f>'Payoff Plan'!$G9</f>
      </c>
      <c r="E22" s="22">
        <f>'Payoff Plan'!$H9</f>
      </c>
      <c r="F22" s="22">
        <f>'Payoff Plan'!$I9</f>
      </c>
    </row>
    <row r="23" spans="1:6" x14ac:dyDescent="0.25">
      <c r="A23" s="31">
        <f>IF('Payoff Plan'!$F10="-","-",'Payoff Plan'!$A10)</f>
      </c>
      <c r="B23" s="32">
        <f>IF('Payoff Plan'!$F10="-","-",'Payoff Plan'!$B10)</f>
      </c>
      <c r="C23" s="20">
        <f>'Payoff Plan'!$F10</f>
      </c>
      <c r="D23" s="24">
        <f>'Payoff Plan'!$G10</f>
      </c>
      <c r="E23" s="22">
        <f>'Payoff Plan'!$H10</f>
      </c>
      <c r="F23" s="22">
        <f>'Payoff Plan'!$I10</f>
      </c>
    </row>
    <row r="24" spans="1:6" x14ac:dyDescent="0.25">
      <c r="A24" s="31">
        <f>IF('Payoff Plan'!$F11="-","-",'Payoff Plan'!$A11)</f>
      </c>
      <c r="B24" s="32">
        <f>IF('Payoff Plan'!$F11="-","-",'Payoff Plan'!$B11)</f>
      </c>
      <c r="C24" s="20">
        <f>'Payoff Plan'!$F11</f>
      </c>
      <c r="D24" s="24">
        <f>'Payoff Plan'!$G11</f>
      </c>
      <c r="E24" s="22">
        <f>'Payoff Plan'!$H11</f>
      </c>
      <c r="F24" s="22">
        <f>'Payoff Plan'!$I11</f>
      </c>
    </row>
    <row r="25" spans="1:2" x14ac:dyDescent="0.25">
      <c r="A25" s="2"/>
      <c r="B25" s="2"/>
    </row>
    <row r="26" spans="1:6" x14ac:dyDescent="0.25">
      <c r="A26" s="3" t="s">
        <v>85</v>
      </c>
      <c r="B26" s="3"/>
      <c r="C26" s="3"/>
      <c r="D26" s="3"/>
      <c r="E26" s="3"/>
      <c r="F26" s="3"/>
    </row>
    <row r="27" ht="30" customHeight="1" spans="1:2" x14ac:dyDescent="0.25">
      <c r="A27" s="16" t="s">
        <v>86</v>
      </c>
      <c r="B27" s="16" t="s">
        <v>87</v>
      </c>
    </row>
    <row r="28" spans="1:2" x14ac:dyDescent="0.25">
      <c r="A28" s="33">
        <v>6</v>
      </c>
      <c r="B28" s="34">
        <f>SUMIFS(Schedule!$J$5:$J$964,Schedule!$A$5:$A$964,$A28)</f>
      </c>
    </row>
    <row r="29" spans="1:2" x14ac:dyDescent="0.25">
      <c r="A29" s="33">
        <v>12</v>
      </c>
      <c r="B29" s="34">
        <f>SUMIFS(Schedule!$J$5:$J$964,Schedule!$A$5:$A$964,$A29)</f>
      </c>
    </row>
    <row r="30" spans="1:2" x14ac:dyDescent="0.25">
      <c r="A30" s="33">
        <v>24</v>
      </c>
      <c r="B30" s="34">
        <f>SUMIFS(Schedule!$J$5:$J$964,Schedule!$A$5:$A$964,$A30)</f>
      </c>
    </row>
    <row r="31" spans="1:2" x14ac:dyDescent="0.25">
      <c r="A31" s="33">
        <v>36</v>
      </c>
      <c r="B31" s="34">
        <f>SUMIFS(Schedule!$J$5:$J$964,Schedule!$A$5:$A$964,$A31)</f>
      </c>
    </row>
    <row r="32" spans="1:2" x14ac:dyDescent="0.25">
      <c r="A32" s="2"/>
      <c r="B32" s="2"/>
    </row>
    <row r="33" ht="30" customHeight="1" spans="1:6" x14ac:dyDescent="0.25">
      <c r="A33" s="35" t="s">
        <v>29</v>
      </c>
      <c r="B33" s="35"/>
      <c r="C33" s="35"/>
      <c r="D33" s="35"/>
      <c r="E33" s="35"/>
      <c r="F33" s="35"/>
    </row>
  </sheetData>
  <mergeCells count="12">
    <mergeCell ref="A1:F1"/>
    <mergeCell ref="A5:F5"/>
    <mergeCell ref="C7:F7"/>
    <mergeCell ref="C8:F8"/>
    <mergeCell ref="C9:F9"/>
    <mergeCell ref="C10:F10"/>
    <mergeCell ref="C11:F11"/>
    <mergeCell ref="C12:F12"/>
    <mergeCell ref="C13:F13"/>
    <mergeCell ref="A15:F15"/>
    <mergeCell ref="A26:F26"/>
    <mergeCell ref="A33:F33"/>
  </mergeCells>
  <hyperlinks>
    <hyperlink ref="A3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Debts</vt:lpstr>
      <vt:lpstr>Payoff Plan</vt:lpstr>
      <vt:lpstr>Schedule</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2026-10-29T17:33:02Z</dcterms:created>
  <dcterms:modified xsi:type="dcterms:W3CDTF">2026-10-29T17:33:02Z</dcterms:modified>
</cp:coreProperties>
</file>