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ontacts" state="visible" r:id="rId5"/>
    <sheet sheetId="3" name="Pipeline" state="visible" r:id="rId6"/>
    <sheet sheetId="4" name="Activity Log" state="visible" r:id="rId7"/>
    <sheet sheetId="5" name="Funnel Summary" state="visible" r:id="rId8"/>
  </sheets>
  <calcPr calcId="171027"/>
</workbook>
</file>

<file path=xl/sharedStrings.xml><?xml version="1.0" encoding="utf-8"?>
<sst xmlns="http://schemas.openxmlformats.org/spreadsheetml/2006/main" count="447" uniqueCount="273">
  <si>
    <t>Excel CRM Template</t>
  </si>
  <si>
    <t>Purpose</t>
  </si>
  <si>
    <t>This workbook is a lightweight CRM for a small sales team: a Contacts list, a deal Pipeline with seven named stages, an Activity Log of every call/email/meeting, and a Funnel Summary that rolls the pipeline up into deals and value by stage, a weighted pipeline forecast, and a win-rate conversion figure. Replace the sample contacts and deals with your own — every formula recalculates automatically.</t>
  </si>
  <si>
    <t>Clean-room disclosure</t>
  </si>
  <si>
    <t>Clean-room disclosure: every formula, layout, and sample figure in this workbook was authored from scratch for excel.tv. No vendor CRM, template, branding, or sample dataset was downloaded, inspected, or adapted in building this file. All contacts, companies, and deals shown are invented and synthetic, for illustration only.</t>
  </si>
  <si>
    <t>What’s in this workbook</t>
  </si>
  <si>
    <t>Contacts</t>
  </si>
  <si>
    <t>The master contact list: name, company, email, phone, lead source, owner, and the date they became a contact. Add, remove, or edit rows here — Pipeline and Activity Log both look up contact details by Contact ID.</t>
  </si>
  <si>
    <t>Pipeline</t>
  </si>
  <si>
    <t>Every open and closed deal, one per row: Contact ID (looked up name/company), Deal Name, Stage (a dropdown of seven named stages), Deal Value, an assumed close Probability looked up from a small stage-probability table, the resulting Weighted Value, Expected Close Date, Owner, and a Next Step note.</t>
  </si>
  <si>
    <t>Activity Log</t>
  </si>
  <si>
    <t>A chronological record of every call, email, meeting, note, or demo. Each row looks up the contact name and (if a Deal ID is entered) the deal name automatically, so the log always matches whatever is on Contacts and Pipeline.</t>
  </si>
  <si>
    <t>Funnel Summary</t>
  </si>
  <si>
    <t>The one-page rollup: deal count, total value, and weighted value for each of the seven pipeline stages, each stage's share of all deals, total open pipeline value and weighted pipeline, and an overall win-rate conversion percentage.</t>
  </si>
  <si>
    <t>How to use this workbook</t>
  </si>
  <si>
    <t>1. Open Contacts and replace the sample list with your own — keep each Contact ID unique, since Pipeline and Activity Log both key their lookups off it.</t>
  </si>
  <si>
    <t>2. Open Pipeline and add one row per deal. Enter the Contact ID, Deal Name, Stage (choose from the dropdown of seven named stages), Deal Value, Expected Close Date, Owner, and Next Step. Don't type into Contact Name, Company, Probability, or Weighted Value — those are formulas.</t>
  </si>
  <si>
    <t>3. As a deal moves forward, update its Stage cell on Pipeline. Probability and Weighted Value recalculate immediately from the stage-probability table on the right side of the sheet.</t>
  </si>
  <si>
    <t>4. Open Activity Log and add a row every time you make a call, send an email, hold a meeting, or log a note. Enter the Contact ID and, if it relates to a specific deal, the Deal ID — Contact Name and Deal Name fill in automatically.</t>
  </si>
  <si>
    <t>5. Open Funnel Summary to see deals and value broken down by stage, the total open pipeline value, the weighted pipeline forecast, and the overall win rate. Nothing on this sheet needs to be typed in — it all pulls from Pipeline with COUNTIF/SUMIF/SUMIFS formulas.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</si>
  <si>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</si>
  <si>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</si>
  <si>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</si>
  <si>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</si>
  <si>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</si>
  <si>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</si>
  <si>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COUNTIF, IF, IFERROR, INDEX, MATCH) is natively supported in Google Sheets, so no formula substitutions are required. Dropdown data validation on the Stage, Lead Source, and Activity Type cells also carries over automatically.</t>
  </si>
  <si>
    <t>Limitations</t>
  </si>
  <si>
    <t>Contact IDs and Deal IDs must stay unique, since Pipeline and Activity Log look up names and companies by ID with INDEX/MATCH — a duplicated or missing ID returns the IFERROR fallback text instead of a real name. Probability by stage is a single assumed percentage per stage (10% for New Lead up to 100% for Closed Won), not a probability learned from your own historical win rates, so treat the weighted pipeline figure as a starting estimate to calibrate over time. This is a snapshot pipeline, not a stage-history tracker — Funnel Summary shows how many deals sit in each stage right now, not how many deals have ever passed through a stage, so it can't show stage-to-stage drop-off on its own; the win-rate figure (Closed Won versus Closed Won + Closed Lost) is the closest thing to a true conversion rate this workbook calculates. No macros, no external connections — everything here is a native formula, which is what keeps the workbook portable between Excel and Google Sheets with zero substitutions.</t>
  </si>
  <si>
    <t>★ Free template from Excel.TV — get more free Excel &amp; Google Sheets templates →</t>
  </si>
  <si>
    <t>Contact ID</t>
  </si>
  <si>
    <t>Full Name</t>
  </si>
  <si>
    <t>Company</t>
  </si>
  <si>
    <t>Email</t>
  </si>
  <si>
    <t>Phone</t>
  </si>
  <si>
    <t>Lead Source</t>
  </si>
  <si>
    <t>Owner</t>
  </si>
  <si>
    <t>Contact Since</t>
  </si>
  <si>
    <t>Notes</t>
  </si>
  <si>
    <t>C001</t>
  </si>
  <si>
    <t>Sarah Whitfield</t>
  </si>
  <si>
    <t>Northline Freight Co.</t>
  </si>
  <si>
    <t>sarah.whitfield@northlinefreight.example</t>
  </si>
  <si>
    <t>555-0142</t>
  </si>
  <si>
    <t>Referral</t>
  </si>
  <si>
    <t>Maya Chen</t>
  </si>
  <si>
    <t>Warm intro from an existing client</t>
  </si>
  <si>
    <t>C002</t>
  </si>
  <si>
    <t>James Okafor</t>
  </si>
  <si>
    <t>Brightleaf Analytics</t>
  </si>
  <si>
    <t>james.okafor@brightleafanalytics.example</t>
  </si>
  <si>
    <t>555-0187</t>
  </si>
  <si>
    <t>Website</t>
  </si>
  <si>
    <t>Derek Fallon</t>
  </si>
  <si>
    <t>Downloaded pricing sheet</t>
  </si>
  <si>
    <t>C003</t>
  </si>
  <si>
    <t>Priyanka Rao</t>
  </si>
  <si>
    <t>Cobalt Ridge Consulting</t>
  </si>
  <si>
    <t>priyanka.rao@cobaltridge.example</t>
  </si>
  <si>
    <t>555-0119</t>
  </si>
  <si>
    <t>Event</t>
  </si>
  <si>
    <t>Priya Anand</t>
  </si>
  <si>
    <t>Met at regional trade show</t>
  </si>
  <si>
    <t>C004</t>
  </si>
  <si>
    <t>Marcus Ibe</t>
  </si>
  <si>
    <t>Harborlight Logistics</t>
  </si>
  <si>
    <t>marcus.ibe@harborlightlogistics.example</t>
  </si>
  <si>
    <t>555-0163</t>
  </si>
  <si>
    <t>Cold Outreach</t>
  </si>
  <si>
    <t>Responded to outbound email sequence</t>
  </si>
  <si>
    <t>C005</t>
  </si>
  <si>
    <t>Elena Vasquez</t>
  </si>
  <si>
    <t>Fernbrook Interiors</t>
  </si>
  <si>
    <t>elena.vasquez@fernbrookinteriors.example</t>
  </si>
  <si>
    <t>555-0176</t>
  </si>
  <si>
    <t>Partner</t>
  </si>
  <si>
    <t>Referred by reseller partner</t>
  </si>
  <si>
    <t>C006</t>
  </si>
  <si>
    <t>Tobias Lindgren</t>
  </si>
  <si>
    <t>Sunrise Peak Roasters</t>
  </si>
  <si>
    <t>tobias.lindgren@sunrisepeakroasters.example</t>
  </si>
  <si>
    <t>555-0198</t>
  </si>
  <si>
    <t>Filled out contact form after blog post</t>
  </si>
  <si>
    <t>C007</t>
  </si>
  <si>
    <t>Nadia Farouk</t>
  </si>
  <si>
    <t>Ashgrove Medical Supply</t>
  </si>
  <si>
    <t>nadia.farouk@ashgrovemedical.example</t>
  </si>
  <si>
    <t>555-0134</t>
  </si>
  <si>
    <t>Introduced by C001</t>
  </si>
  <si>
    <t>C008</t>
  </si>
  <si>
    <t>Connor Blake</t>
  </si>
  <si>
    <t>Ledgerstone Accounting Group</t>
  </si>
  <si>
    <t>connor.blake@ledgerstoneaccounting.example</t>
  </si>
  <si>
    <t>555-0155</t>
  </si>
  <si>
    <t>Booth scan at conference</t>
  </si>
  <si>
    <t>C009</t>
  </si>
  <si>
    <t>Hana Kobayashi</t>
  </si>
  <si>
    <t>Willowmere Dental Studio</t>
  </si>
  <si>
    <t>hana.kobayashi@willowmeredental.example</t>
  </si>
  <si>
    <t>555-0171</t>
  </si>
  <si>
    <t>Cold call, requested a demo</t>
  </si>
  <si>
    <t>C010</t>
  </si>
  <si>
    <t>Diego Alvarado</t>
  </si>
  <si>
    <t>Ironvale Manufacturing</t>
  </si>
  <si>
    <t>diego.alvarado@ironvalemfg.example</t>
  </si>
  <si>
    <t>555-0188</t>
  </si>
  <si>
    <t>Partner-sourced lead</t>
  </si>
  <si>
    <t>C011</t>
  </si>
  <si>
    <t>Fiona McAllister</t>
  </si>
  <si>
    <t>Thistledown Realty Group</t>
  </si>
  <si>
    <t>fiona.mcallister@thistledownrealty.example</t>
  </si>
  <si>
    <t>555-0121</t>
  </si>
  <si>
    <t>Requested pricing via chat widget</t>
  </si>
  <si>
    <t>C012</t>
  </si>
  <si>
    <t>Gabriel Nunes</t>
  </si>
  <si>
    <t>Quarrystone Landscaping</t>
  </si>
  <si>
    <t>gabriel.nunes@quarrystonelandscaping.example</t>
  </si>
  <si>
    <t>555-0146</t>
  </si>
  <si>
    <t>Referred by a happy customer</t>
  </si>
  <si>
    <t>C013</t>
  </si>
  <si>
    <t>Olivia Marsh</t>
  </si>
  <si>
    <t>Pemberton Legal Partners</t>
  </si>
  <si>
    <t>olivia.marsh@pembertonlegal.example</t>
  </si>
  <si>
    <t>555-0159</t>
  </si>
  <si>
    <t>Signed up at webinar</t>
  </si>
  <si>
    <t>C014</t>
  </si>
  <si>
    <t>Raymond Achebe</t>
  </si>
  <si>
    <t>Cedarhollow Brewing Co.</t>
  </si>
  <si>
    <t>raymond.achebe@cedarhollowbrewing.example</t>
  </si>
  <si>
    <t>555-0193</t>
  </si>
  <si>
    <t>Outbound LinkedIn message</t>
  </si>
  <si>
    <t>C015</t>
  </si>
  <si>
    <t>Simone Delacroix</t>
  </si>
  <si>
    <t>Marrowfield Veterinary Clinic</t>
  </si>
  <si>
    <t>simone.delacroix@marrowfieldvet.example</t>
  </si>
  <si>
    <t>555-0167</t>
  </si>
  <si>
    <t>Partner referral, urgent timeline</t>
  </si>
  <si>
    <t>Deal ID</t>
  </si>
  <si>
    <t>Contact Name</t>
  </si>
  <si>
    <t>Deal Name</t>
  </si>
  <si>
    <t>Stage</t>
  </si>
  <si>
    <t>Deal Value</t>
  </si>
  <si>
    <t>Probability</t>
  </si>
  <si>
    <t>Weighted Value</t>
  </si>
  <si>
    <t>Expected Close Date</t>
  </si>
  <si>
    <t>Next Step</t>
  </si>
  <si>
    <t>Assumed Probability</t>
  </si>
  <si>
    <t>D001</t>
  </si>
  <si>
    <t>Northline Freight — fleet tracking rollout</t>
  </si>
  <si>
    <t>New Lead</t>
  </si>
  <si>
    <t>Awaiting discovery call</t>
  </si>
  <si>
    <t>D002</t>
  </si>
  <si>
    <t>Brightleaf Analytics — reporting suite</t>
  </si>
  <si>
    <t>Sent intro deck</t>
  </si>
  <si>
    <t>Contacted</t>
  </si>
  <si>
    <t>D003</t>
  </si>
  <si>
    <t>Sunrise Peak — inventory add-on</t>
  </si>
  <si>
    <t>Waiting on reply to intro email</t>
  </si>
  <si>
    <t>Qualified</t>
  </si>
  <si>
    <t>D004</t>
  </si>
  <si>
    <t>Ironvale Manufacturing — shop floor license</t>
  </si>
  <si>
    <t>Partner-sourced, needs qualifying call</t>
  </si>
  <si>
    <t>Proposal Sent</t>
  </si>
  <si>
    <t>D005</t>
  </si>
  <si>
    <t>Cobalt Ridge — advisory seats</t>
  </si>
  <si>
    <t>First call scheduled</t>
  </si>
  <si>
    <t>Negotiation</t>
  </si>
  <si>
    <t>D006</t>
  </si>
  <si>
    <t>Ledgerstone — bookkeeping seats</t>
  </si>
  <si>
    <t>Left voicemail, follow-up due</t>
  </si>
  <si>
    <t>Closed Won</t>
  </si>
  <si>
    <t>D007</t>
  </si>
  <si>
    <t>Cedarhollow Brewing — ops dashboard</t>
  </si>
  <si>
    <t>Replied, booking a demo</t>
  </si>
  <si>
    <t>Closed Lost</t>
  </si>
  <si>
    <t>D008</t>
  </si>
  <si>
    <t>Harborlight Logistics — multi-seat plan</t>
  </si>
  <si>
    <t>Budget confirmed, scoping seats</t>
  </si>
  <si>
    <t>D009</t>
  </si>
  <si>
    <t>Willowmere Dental — scheduling module</t>
  </si>
  <si>
    <t>Demo went well, sending proposal next</t>
  </si>
  <si>
    <t>D010</t>
  </si>
  <si>
    <t>Quarrystone Landscaping — field crew plan</t>
  </si>
  <si>
    <t>Confirmed decision-maker</t>
  </si>
  <si>
    <t>D011</t>
  </si>
  <si>
    <t>Fernbrook Interiors — client portal</t>
  </si>
  <si>
    <t>Proposal sent, awaiting feedback</t>
  </si>
  <si>
    <t>D012</t>
  </si>
  <si>
    <t>Thistledown Realty — listings CRM</t>
  </si>
  <si>
    <t>Redline expected this week</t>
  </si>
  <si>
    <t>D013</t>
  </si>
  <si>
    <t>Pemberton Legal — case tracking</t>
  </si>
  <si>
    <t>Legal review of MSA in progress</t>
  </si>
  <si>
    <t>D014</t>
  </si>
  <si>
    <t>Ashgrove Medical Supply — order tracking</t>
  </si>
  <si>
    <t>Negotiating multi-year discount</t>
  </si>
  <si>
    <t>D015</t>
  </si>
  <si>
    <t>Marrowfield Veterinary — client records</t>
  </si>
  <si>
    <t>Final pricing call scheduled</t>
  </si>
  <si>
    <t>D016</t>
  </si>
  <si>
    <t>Northline Freight — dispatch add-on</t>
  </si>
  <si>
    <t>Signed, onboarding kicked off</t>
  </si>
  <si>
    <t>D017</t>
  </si>
  <si>
    <t>Brightleaf Analytics — starter plan</t>
  </si>
  <si>
    <t>Signed, invoiced</t>
  </si>
  <si>
    <t>D018</t>
  </si>
  <si>
    <t>Cobalt Ridge — pilot seats</t>
  </si>
  <si>
    <t>Chose a competitor on price</t>
  </si>
  <si>
    <t>Activity ID</t>
  </si>
  <si>
    <t>Date</t>
  </si>
  <si>
    <t>Activity Type</t>
  </si>
  <si>
    <t>Description</t>
  </si>
  <si>
    <t>Next Follow-up</t>
  </si>
  <si>
    <t>A001</t>
  </si>
  <si>
    <t>Call</t>
  </si>
  <si>
    <t>Initial discovery call, discussed fleet tracking needs</t>
  </si>
  <si>
    <t>A002</t>
  </si>
  <si>
    <t>Sent intro deck and pricing overview</t>
  </si>
  <si>
    <t>A003</t>
  </si>
  <si>
    <t>Scheduled first discovery call for next week</t>
  </si>
  <si>
    <t>A004</t>
  </si>
  <si>
    <t>Meeting</t>
  </si>
  <si>
    <t>On-site meeting, confirmed budget range</t>
  </si>
  <si>
    <t>A005</t>
  </si>
  <si>
    <t>Demo</t>
  </si>
  <si>
    <t>Product demo focused on client portal features</t>
  </si>
  <si>
    <t>A006</t>
  </si>
  <si>
    <t>Introductory email after blog form submission</t>
  </si>
  <si>
    <t>A007</t>
  </si>
  <si>
    <t>Reviewed order tracking requirements in detail</t>
  </si>
  <si>
    <t>A008</t>
  </si>
  <si>
    <t>Left voicemail, no answer</t>
  </si>
  <si>
    <t>A009</t>
  </si>
  <si>
    <t>Demo of scheduling module, positive response</t>
  </si>
  <si>
    <t>A010</t>
  </si>
  <si>
    <t>Note</t>
  </si>
  <si>
    <t>Partner flagged this account as high priority</t>
  </si>
  <si>
    <t>A011</t>
  </si>
  <si>
    <t>Sent proposal for listings CRM package</t>
  </si>
  <si>
    <t>A012</t>
  </si>
  <si>
    <t>Confirmed decision-maker and rough timeline</t>
  </si>
  <si>
    <t>A013</t>
  </si>
  <si>
    <t>Walked legal team through case tracking workflow</t>
  </si>
  <si>
    <t>A014</t>
  </si>
  <si>
    <t>Replied to outbound message, booking a demo</t>
  </si>
  <si>
    <t>A015</t>
  </si>
  <si>
    <t>Discussed final pricing ahead of close</t>
  </si>
  <si>
    <t>A016</t>
  </si>
  <si>
    <t>Signed contract, kicked off onboarding</t>
  </si>
  <si>
    <t>A017</t>
  </si>
  <si>
    <t>Sent signed contract and first invoice</t>
  </si>
  <si>
    <t>A018</t>
  </si>
  <si>
    <t>Lost to a competitor on price, logged reason</t>
  </si>
  <si>
    <t>A019</t>
  </si>
  <si>
    <t>Negotiating multi-year discount terms</t>
  </si>
  <si>
    <t>A020</t>
  </si>
  <si>
    <t>Followed up on proposal feedback</t>
  </si>
  <si>
    <t>CRM Pipeline Funnel Summary</t>
  </si>
  <si>
    <t>Every figure below pulls live from Pipeline with COUNTIF/SUMIF/SUMIFS — nothing on this sheet is typed in.</t>
  </si>
  <si>
    <t>Deals and value by stage</t>
  </si>
  <si>
    <t># of Deals</t>
  </si>
  <si>
    <t>Total Value</t>
  </si>
  <si>
    <t>% of All Deals</t>
  </si>
  <si>
    <t>% of All Value</t>
  </si>
  <si>
    <t>Total</t>
  </si>
  <si>
    <t>Open pipeline health (excludes Closed Won and Closed Lost)</t>
  </si>
  <si>
    <t>Open deal count:</t>
  </si>
  <si>
    <t>Total open pipeline value:</t>
  </si>
  <si>
    <t>Total weighted pipeline:</t>
  </si>
  <si>
    <t>Conversion rate</t>
  </si>
  <si>
    <t>Closed Won deals:</t>
  </si>
  <si>
    <t>Closed Lost deals:</t>
  </si>
  <si>
    <t>Win rate (Closed Won ÷ (Closed Won + Closed Lost)):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</si>
</sst>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
    <numFmt numFmtId="166"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vertical="center" wrapText="1"/>
    </xf>
    <xf numFmtId="164" fontId="0" fillId="2" borderId="1" xfId="0" applyNumberFormat="1" applyFill="1" applyBorder="1" applyAlignment="1">
      <alignment horizontal="center" vertical="center"/>
    </xf>
    <xf numFmtId="0" fontId="0" fillId="3" borderId="1" xfId="0" applyFill="1" applyBorder="1" applyAlignment="1">
      <alignment vertical="center"/>
    </xf>
    <xf numFmtId="0" fontId="0" fillId="3" borderId="1" xfId="0" applyFill="1" applyBorder="1" applyAlignment="1">
      <alignment vertical="center" wrapText="1"/>
    </xf>
    <xf numFmtId="165" fontId="0" fillId="2" borderId="1" xfId="0" applyNumberFormat="1" applyFill="1" applyBorder="1" applyAlignment="1">
      <alignment vertical="center"/>
    </xf>
    <xf numFmtId="166" fontId="0" fillId="3" borderId="1" xfId="0" applyNumberFormat="1" applyFill="1" applyBorder="1" applyAlignment="1">
      <alignment horizontal="center" vertical="center"/>
    </xf>
    <xf numFmtId="165" fontId="0" fillId="3" borderId="1" xfId="0" applyNumberFormat="1" applyFill="1" applyBorder="1" applyAlignment="1">
      <alignment vertical="center"/>
    </xf>
    <xf numFmtId="166" fontId="0" fillId="2" borderId="1" xfId="0" applyNumberFormat="1" applyFill="1" applyBorder="1" applyAlignment="1">
      <alignment horizontal="center" vertical="center"/>
    </xf>
    <xf numFmtId="3" fontId="0" fillId="4" borderId="1" xfId="0" applyNumberFormat="1" applyFill="1" applyBorder="1" applyAlignment="1">
      <alignment horizontal="center" vertical="center"/>
    </xf>
    <xf numFmtId="165" fontId="0" fillId="4" borderId="1" xfId="0" applyNumberFormat="1" applyFill="1" applyBorder="1" applyAlignment="1">
      <alignment vertical="center"/>
    </xf>
    <xf numFmtId="3" fontId="4" fillId="4" borderId="1" xfId="0" applyNumberFormat="1" applyFont="1" applyFill="1" applyBorder="1" applyAlignment="1">
      <alignment horizontal="center" vertical="center"/>
    </xf>
    <xf numFmtId="165" fontId="4" fillId="4" borderId="1" xfId="0" applyNumberFormat="1" applyFont="1" applyFill="1" applyBorder="1" applyAlignment="1">
      <alignment vertical="center"/>
    </xf>
    <xf numFmtId="165" fontId="4" fillId="4" borderId="1" xfId="0" applyNumberFormat="1" applyFont="1" applyFill="1" applyBorder="1" applyAlignment="1">
      <alignment horizontal="center" vertical="center"/>
    </xf>
    <xf numFmtId="3" fontId="0" fillId="3" borderId="1" xfId="0" applyNumberFormat="1" applyFill="1" applyBorder="1" applyAlignment="1">
      <alignment horizontal="center" vertical="center"/>
    </xf>
    <xf numFmtId="166" fontId="4" fillId="4" borderId="1" xfId="0" applyNumberFormat="1" applyFont="1" applyFill="1" applyBorder="1" applyAlignment="1">
      <alignment horizontal="center"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crm-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crm-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45" customHeight="1" spans="1:6" x14ac:dyDescent="0.25">
      <c r="A12" s="5" t="s">
        <v>10</v>
      </c>
      <c r="B12" s="5"/>
      <c r="C12" s="2" t="s">
        <v>11</v>
      </c>
      <c r="D12" s="2"/>
      <c r="E12" s="2"/>
      <c r="F12" s="2"/>
    </row>
    <row r="13" ht="45"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45"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45"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2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11" customWidth="1"/>
    <col min="2" max="2" width="18" customWidth="1"/>
    <col min="3" max="3" width="26" customWidth="1"/>
    <col min="4" max="4" width="30" customWidth="1"/>
    <col min="5" max="5" width="12" customWidth="1"/>
    <col min="6" max="8" width="13" customWidth="1"/>
    <col min="9" max="9" width="30" customWidth="1"/>
  </cols>
  <sheetData>
    <row r="1" ht="30" customHeight="1" spans="1:9" x14ac:dyDescent="0.25">
      <c r="A1" s="11" t="s">
        <v>30</v>
      </c>
      <c r="B1" s="11" t="s">
        <v>31</v>
      </c>
      <c r="C1" s="11" t="s">
        <v>32</v>
      </c>
      <c r="D1" s="11" t="s">
        <v>33</v>
      </c>
      <c r="E1" s="11" t="s">
        <v>34</v>
      </c>
      <c r="F1" s="11" t="s">
        <v>35</v>
      </c>
      <c r="G1" s="11" t="s">
        <v>36</v>
      </c>
      <c r="H1" s="11" t="s">
        <v>37</v>
      </c>
      <c r="I1" s="11" t="s">
        <v>38</v>
      </c>
    </row>
    <row r="2" ht="20" customHeight="1" spans="1:9" x14ac:dyDescent="0.25">
      <c r="A2" s="12" t="s">
        <v>39</v>
      </c>
      <c r="B2" s="13" t="s">
        <v>40</v>
      </c>
      <c r="C2" s="14" t="s">
        <v>41</v>
      </c>
      <c r="D2" s="14" t="s">
        <v>42</v>
      </c>
      <c r="E2" s="12" t="s">
        <v>43</v>
      </c>
      <c r="F2" s="12" t="s">
        <v>44</v>
      </c>
      <c r="G2" s="12" t="s">
        <v>45</v>
      </c>
      <c r="H2" s="15">
        <v>45964.33333333333</v>
      </c>
      <c r="I2" s="6" t="s">
        <v>46</v>
      </c>
    </row>
    <row r="3" ht="20" customHeight="1" spans="1:9" x14ac:dyDescent="0.25">
      <c r="A3" s="12" t="s">
        <v>47</v>
      </c>
      <c r="B3" s="13" t="s">
        <v>48</v>
      </c>
      <c r="C3" s="14" t="s">
        <v>49</v>
      </c>
      <c r="D3" s="14" t="s">
        <v>50</v>
      </c>
      <c r="E3" s="12" t="s">
        <v>51</v>
      </c>
      <c r="F3" s="12" t="s">
        <v>52</v>
      </c>
      <c r="G3" s="12" t="s">
        <v>53</v>
      </c>
      <c r="H3" s="15">
        <v>45971.33333333333</v>
      </c>
      <c r="I3" s="6" t="s">
        <v>54</v>
      </c>
    </row>
    <row r="4" ht="20" customHeight="1" spans="1:9" x14ac:dyDescent="0.25">
      <c r="A4" s="12" t="s">
        <v>55</v>
      </c>
      <c r="B4" s="13" t="s">
        <v>56</v>
      </c>
      <c r="C4" s="14" t="s">
        <v>57</v>
      </c>
      <c r="D4" s="14" t="s">
        <v>58</v>
      </c>
      <c r="E4" s="12" t="s">
        <v>59</v>
      </c>
      <c r="F4" s="12" t="s">
        <v>60</v>
      </c>
      <c r="G4" s="12" t="s">
        <v>61</v>
      </c>
      <c r="H4" s="15">
        <v>45975.33333333333</v>
      </c>
      <c r="I4" s="6" t="s">
        <v>62</v>
      </c>
    </row>
    <row r="5" ht="20" customHeight="1" spans="1:9" x14ac:dyDescent="0.25">
      <c r="A5" s="12" t="s">
        <v>63</v>
      </c>
      <c r="B5" s="13" t="s">
        <v>64</v>
      </c>
      <c r="C5" s="14" t="s">
        <v>65</v>
      </c>
      <c r="D5" s="14" t="s">
        <v>66</v>
      </c>
      <c r="E5" s="12" t="s">
        <v>67</v>
      </c>
      <c r="F5" s="12" t="s">
        <v>68</v>
      </c>
      <c r="G5" s="12" t="s">
        <v>45</v>
      </c>
      <c r="H5" s="15">
        <v>45979.33333333333</v>
      </c>
      <c r="I5" s="6" t="s">
        <v>69</v>
      </c>
    </row>
    <row r="6" ht="20" customHeight="1" spans="1:9" x14ac:dyDescent="0.25">
      <c r="A6" s="12" t="s">
        <v>70</v>
      </c>
      <c r="B6" s="13" t="s">
        <v>71</v>
      </c>
      <c r="C6" s="14" t="s">
        <v>72</v>
      </c>
      <c r="D6" s="14" t="s">
        <v>73</v>
      </c>
      <c r="E6" s="12" t="s">
        <v>74</v>
      </c>
      <c r="F6" s="12" t="s">
        <v>75</v>
      </c>
      <c r="G6" s="12" t="s">
        <v>53</v>
      </c>
      <c r="H6" s="15">
        <v>45981.33333333333</v>
      </c>
      <c r="I6" s="6" t="s">
        <v>76</v>
      </c>
    </row>
    <row r="7" ht="20" customHeight="1" spans="1:9" x14ac:dyDescent="0.25">
      <c r="A7" s="12" t="s">
        <v>77</v>
      </c>
      <c r="B7" s="13" t="s">
        <v>78</v>
      </c>
      <c r="C7" s="14" t="s">
        <v>79</v>
      </c>
      <c r="D7" s="14" t="s">
        <v>80</v>
      </c>
      <c r="E7" s="12" t="s">
        <v>81</v>
      </c>
      <c r="F7" s="12" t="s">
        <v>52</v>
      </c>
      <c r="G7" s="12" t="s">
        <v>61</v>
      </c>
      <c r="H7" s="15">
        <v>45985.33333333333</v>
      </c>
      <c r="I7" s="6" t="s">
        <v>82</v>
      </c>
    </row>
    <row r="8" ht="20" customHeight="1" spans="1:9" x14ac:dyDescent="0.25">
      <c r="A8" s="12" t="s">
        <v>83</v>
      </c>
      <c r="B8" s="13" t="s">
        <v>84</v>
      </c>
      <c r="C8" s="14" t="s">
        <v>85</v>
      </c>
      <c r="D8" s="14" t="s">
        <v>86</v>
      </c>
      <c r="E8" s="12" t="s">
        <v>87</v>
      </c>
      <c r="F8" s="12" t="s">
        <v>44</v>
      </c>
      <c r="G8" s="12" t="s">
        <v>45</v>
      </c>
      <c r="H8" s="15">
        <v>45992.33333333333</v>
      </c>
      <c r="I8" s="6" t="s">
        <v>88</v>
      </c>
    </row>
    <row r="9" ht="20" customHeight="1" spans="1:9" x14ac:dyDescent="0.25">
      <c r="A9" s="12" t="s">
        <v>89</v>
      </c>
      <c r="B9" s="13" t="s">
        <v>90</v>
      </c>
      <c r="C9" s="14" t="s">
        <v>91</v>
      </c>
      <c r="D9" s="14" t="s">
        <v>92</v>
      </c>
      <c r="E9" s="12" t="s">
        <v>93</v>
      </c>
      <c r="F9" s="12" t="s">
        <v>60</v>
      </c>
      <c r="G9" s="12" t="s">
        <v>53</v>
      </c>
      <c r="H9" s="15">
        <v>45994.33333333333</v>
      </c>
      <c r="I9" s="6" t="s">
        <v>94</v>
      </c>
    </row>
    <row r="10" ht="20" customHeight="1" spans="1:9" x14ac:dyDescent="0.25">
      <c r="A10" s="12" t="s">
        <v>95</v>
      </c>
      <c r="B10" s="13" t="s">
        <v>96</v>
      </c>
      <c r="C10" s="14" t="s">
        <v>97</v>
      </c>
      <c r="D10" s="14" t="s">
        <v>98</v>
      </c>
      <c r="E10" s="12" t="s">
        <v>99</v>
      </c>
      <c r="F10" s="12" t="s">
        <v>68</v>
      </c>
      <c r="G10" s="12" t="s">
        <v>61</v>
      </c>
      <c r="H10" s="15">
        <v>45996.33333333333</v>
      </c>
      <c r="I10" s="6" t="s">
        <v>100</v>
      </c>
    </row>
    <row r="11" ht="20" customHeight="1" spans="1:9" x14ac:dyDescent="0.25">
      <c r="A11" s="12" t="s">
        <v>101</v>
      </c>
      <c r="B11" s="13" t="s">
        <v>102</v>
      </c>
      <c r="C11" s="14" t="s">
        <v>103</v>
      </c>
      <c r="D11" s="14" t="s">
        <v>104</v>
      </c>
      <c r="E11" s="12" t="s">
        <v>105</v>
      </c>
      <c r="F11" s="12" t="s">
        <v>75</v>
      </c>
      <c r="G11" s="12" t="s">
        <v>45</v>
      </c>
      <c r="H11" s="15">
        <v>45999.33333333333</v>
      </c>
      <c r="I11" s="6" t="s">
        <v>106</v>
      </c>
    </row>
    <row r="12" ht="20" customHeight="1" spans="1:9" x14ac:dyDescent="0.25">
      <c r="A12" s="12" t="s">
        <v>107</v>
      </c>
      <c r="B12" s="13" t="s">
        <v>108</v>
      </c>
      <c r="C12" s="14" t="s">
        <v>109</v>
      </c>
      <c r="D12" s="14" t="s">
        <v>110</v>
      </c>
      <c r="E12" s="12" t="s">
        <v>111</v>
      </c>
      <c r="F12" s="12" t="s">
        <v>52</v>
      </c>
      <c r="G12" s="12" t="s">
        <v>53</v>
      </c>
      <c r="H12" s="15">
        <v>46001.33333333333</v>
      </c>
      <c r="I12" s="6" t="s">
        <v>112</v>
      </c>
    </row>
    <row r="13" ht="20" customHeight="1" spans="1:9" x14ac:dyDescent="0.25">
      <c r="A13" s="12" t="s">
        <v>113</v>
      </c>
      <c r="B13" s="13" t="s">
        <v>114</v>
      </c>
      <c r="C13" s="14" t="s">
        <v>115</v>
      </c>
      <c r="D13" s="14" t="s">
        <v>116</v>
      </c>
      <c r="E13" s="12" t="s">
        <v>117</v>
      </c>
      <c r="F13" s="12" t="s">
        <v>44</v>
      </c>
      <c r="G13" s="12" t="s">
        <v>61</v>
      </c>
      <c r="H13" s="15">
        <v>46003.33333333333</v>
      </c>
      <c r="I13" s="6" t="s">
        <v>118</v>
      </c>
    </row>
    <row r="14" ht="20" customHeight="1" spans="1:9" x14ac:dyDescent="0.25">
      <c r="A14" s="12" t="s">
        <v>119</v>
      </c>
      <c r="B14" s="13" t="s">
        <v>120</v>
      </c>
      <c r="C14" s="14" t="s">
        <v>121</v>
      </c>
      <c r="D14" s="14" t="s">
        <v>122</v>
      </c>
      <c r="E14" s="12" t="s">
        <v>123</v>
      </c>
      <c r="F14" s="12" t="s">
        <v>60</v>
      </c>
      <c r="G14" s="12" t="s">
        <v>45</v>
      </c>
      <c r="H14" s="15">
        <v>46006.33333333333</v>
      </c>
      <c r="I14" s="6" t="s">
        <v>124</v>
      </c>
    </row>
    <row r="15" ht="20" customHeight="1" spans="1:9" x14ac:dyDescent="0.25">
      <c r="A15" s="12" t="s">
        <v>125</v>
      </c>
      <c r="B15" s="13" t="s">
        <v>126</v>
      </c>
      <c r="C15" s="14" t="s">
        <v>127</v>
      </c>
      <c r="D15" s="14" t="s">
        <v>128</v>
      </c>
      <c r="E15" s="12" t="s">
        <v>129</v>
      </c>
      <c r="F15" s="12" t="s">
        <v>68</v>
      </c>
      <c r="G15" s="12" t="s">
        <v>53</v>
      </c>
      <c r="H15" s="15">
        <v>46009.33333333333</v>
      </c>
      <c r="I15" s="6" t="s">
        <v>130</v>
      </c>
    </row>
    <row r="16" ht="20" customHeight="1" spans="1:9" x14ac:dyDescent="0.25">
      <c r="A16" s="12" t="s">
        <v>131</v>
      </c>
      <c r="B16" s="13" t="s">
        <v>132</v>
      </c>
      <c r="C16" s="14" t="s">
        <v>133</v>
      </c>
      <c r="D16" s="14" t="s">
        <v>134</v>
      </c>
      <c r="E16" s="12" t="s">
        <v>135</v>
      </c>
      <c r="F16" s="12" t="s">
        <v>75</v>
      </c>
      <c r="G16" s="12" t="s">
        <v>61</v>
      </c>
      <c r="H16" s="15">
        <v>46011.33333333333</v>
      </c>
      <c r="I16" s="6" t="s">
        <v>136</v>
      </c>
    </row>
  </sheetData>
  <dataValidations count="4">
    <dataValidation type="list" showErrorMessage="1" errorTitle="Invalid lead source" error="Choose one of: Referral, Website, Cold Outreach, Event, Partner" sqref="F10:F16">
      <formula1>"Referral,Website,Cold Outreach,Event,Partner"</formula1>
    </dataValidation>
    <dataValidation type="list" showErrorMessage="1" errorTitle="Invalid lead source" error="Choose one of: Referral, Website, Cold Outreach, Event, Partner" sqref="F2:F16">
      <formula1>"Referral,Website,Cold Outreach,Event,Partner"</formula1>
    </dataValidation>
    <dataValidation type="list" showErrorMessage="1" errorTitle="Invalid owner" error="Choose one of: Maya Chen, Derek Fallon, Priya Anand" sqref="G10:G16">
      <formula1>"Maya Chen,Derek Fallon,Priya Anand"</formula1>
    </dataValidation>
    <dataValidation type="list" showErrorMessage="1" errorTitle="Invalid owner" error="Choose one of: Maya Chen, Derek Fallon, Priya Anand" sqref="G2:G16">
      <formula1>"Maya Chen,Derek Fallon,Priya Anand"</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12" customWidth="1"/>
    <col min="3" max="3" width="16" customWidth="1"/>
    <col min="4" max="4" width="24" customWidth="1"/>
    <col min="5" max="5" width="30" customWidth="1"/>
    <col min="6" max="6" width="15" customWidth="1"/>
    <col min="7" max="7" width="13" customWidth="1"/>
    <col min="8" max="8" width="12" customWidth="1"/>
    <col min="9" max="9" width="14" customWidth="1"/>
    <col min="10" max="10" width="15" customWidth="1"/>
    <col min="11" max="11" width="13" customWidth="1"/>
    <col min="12" max="12" width="30" customWidth="1"/>
    <col min="13" max="13" width="15" customWidth="1"/>
    <col min="14" max="14" width="18" customWidth="1"/>
  </cols>
  <sheetData>
    <row r="1" ht="30" customHeight="1" spans="1:14" x14ac:dyDescent="0.25">
      <c r="A1" s="11" t="s">
        <v>137</v>
      </c>
      <c r="B1" s="11" t="s">
        <v>30</v>
      </c>
      <c r="C1" s="11" t="s">
        <v>138</v>
      </c>
      <c r="D1" s="11" t="s">
        <v>32</v>
      </c>
      <c r="E1" s="11" t="s">
        <v>139</v>
      </c>
      <c r="F1" s="11" t="s">
        <v>140</v>
      </c>
      <c r="G1" s="11" t="s">
        <v>141</v>
      </c>
      <c r="H1" s="11" t="s">
        <v>142</v>
      </c>
      <c r="I1" s="11" t="s">
        <v>143</v>
      </c>
      <c r="J1" s="11" t="s">
        <v>144</v>
      </c>
      <c r="K1" s="11" t="s">
        <v>36</v>
      </c>
      <c r="L1" s="11" t="s">
        <v>145</v>
      </c>
      <c r="M1" s="11" t="s">
        <v>140</v>
      </c>
      <c r="N1" s="11" t="s">
        <v>146</v>
      </c>
    </row>
    <row r="2" ht="30" customHeight="1" spans="1:14" x14ac:dyDescent="0.25">
      <c r="A2" s="12" t="s">
        <v>147</v>
      </c>
      <c r="B2" s="12" t="s">
        <v>39</v>
      </c>
      <c r="C2" s="16">
        <f>IFERROR(INDEX(Contacts!$B$2:$B$16,MATCH($B2,Contacts!$A$2:$A$16,0)),"(unknown contact)")</f>
      </c>
      <c r="D2" s="17">
        <f>IFERROR(INDEX(Contacts!$C$2:$C$16,MATCH($B2,Contacts!$A$2:$A$16,0)),"(unknown company)")</f>
      </c>
      <c r="E2" s="6" t="s">
        <v>148</v>
      </c>
      <c r="F2" s="12" t="s">
        <v>149</v>
      </c>
      <c r="G2" s="18">
        <v>18500</v>
      </c>
      <c r="H2" s="19">
        <f>IFERROR(INDEX($N$2:$N$8,MATCH($F2,$M$2:$M$8,0)),0)</f>
      </c>
      <c r="I2" s="20">
        <f>G2*H2</f>
      </c>
      <c r="J2" s="15">
        <v>46068.33333333333</v>
      </c>
      <c r="K2" s="12" t="s">
        <v>45</v>
      </c>
      <c r="L2" s="6" t="s">
        <v>150</v>
      </c>
      <c r="M2" s="13" t="s">
        <v>149</v>
      </c>
      <c r="N2" s="21">
        <v>0.1</v>
      </c>
    </row>
    <row r="3" ht="30" customHeight="1" spans="1:14" x14ac:dyDescent="0.25">
      <c r="A3" s="12" t="s">
        <v>151</v>
      </c>
      <c r="B3" s="12" t="s">
        <v>47</v>
      </c>
      <c r="C3" s="16">
        <f>IFERROR(INDEX(Contacts!$B$2:$B$16,MATCH($B3,Contacts!$A$2:$A$16,0)),"(unknown contact)")</f>
      </c>
      <c r="D3" s="17">
        <f>IFERROR(INDEX(Contacts!$C$2:$C$16,MATCH($B3,Contacts!$A$2:$A$16,0)),"(unknown company)")</f>
      </c>
      <c r="E3" s="6" t="s">
        <v>152</v>
      </c>
      <c r="F3" s="12" t="s">
        <v>149</v>
      </c>
      <c r="G3" s="18">
        <v>9200</v>
      </c>
      <c r="H3" s="19">
        <f>IFERROR(INDEX($N$2:$N$8,MATCH($F3,$M$2:$M$8,0)),0)</f>
      </c>
      <c r="I3" s="20">
        <f>G3*H3</f>
      </c>
      <c r="J3" s="15">
        <v>46073.33333333333</v>
      </c>
      <c r="K3" s="12" t="s">
        <v>53</v>
      </c>
      <c r="L3" s="6" t="s">
        <v>153</v>
      </c>
      <c r="M3" s="13" t="s">
        <v>154</v>
      </c>
      <c r="N3" s="21">
        <v>0.2</v>
      </c>
    </row>
    <row r="4" ht="30" customHeight="1" spans="1:14" x14ac:dyDescent="0.25">
      <c r="A4" s="12" t="s">
        <v>155</v>
      </c>
      <c r="B4" s="12" t="s">
        <v>77</v>
      </c>
      <c r="C4" s="16">
        <f>IFERROR(INDEX(Contacts!$B$2:$B$16,MATCH($B4,Contacts!$A$2:$A$16,0)),"(unknown contact)")</f>
      </c>
      <c r="D4" s="17">
        <f>IFERROR(INDEX(Contacts!$C$2:$C$16,MATCH($B4,Contacts!$A$2:$A$16,0)),"(unknown company)")</f>
      </c>
      <c r="E4" s="6" t="s">
        <v>156</v>
      </c>
      <c r="F4" s="12" t="s">
        <v>149</v>
      </c>
      <c r="G4" s="18">
        <v>6400</v>
      </c>
      <c r="H4" s="19">
        <f>IFERROR(INDEX($N$2:$N$8,MATCH($F4,$M$2:$M$8,0)),0)</f>
      </c>
      <c r="I4" s="20">
        <f>G4*H4</f>
      </c>
      <c r="J4" s="15">
        <v>46078.33333333333</v>
      </c>
      <c r="K4" s="12" t="s">
        <v>61</v>
      </c>
      <c r="L4" s="6" t="s">
        <v>157</v>
      </c>
      <c r="M4" s="13" t="s">
        <v>158</v>
      </c>
      <c r="N4" s="21">
        <v>0.4</v>
      </c>
    </row>
    <row r="5" ht="30" customHeight="1" spans="1:14" x14ac:dyDescent="0.25">
      <c r="A5" s="12" t="s">
        <v>159</v>
      </c>
      <c r="B5" s="12" t="s">
        <v>101</v>
      </c>
      <c r="C5" s="16">
        <f>IFERROR(INDEX(Contacts!$B$2:$B$16,MATCH($B5,Contacts!$A$2:$A$16,0)),"(unknown contact)")</f>
      </c>
      <c r="D5" s="17">
        <f>IFERROR(INDEX(Contacts!$C$2:$C$16,MATCH($B5,Contacts!$A$2:$A$16,0)),"(unknown company)")</f>
      </c>
      <c r="E5" s="6" t="s">
        <v>160</v>
      </c>
      <c r="F5" s="12" t="s">
        <v>149</v>
      </c>
      <c r="G5" s="18">
        <v>27800</v>
      </c>
      <c r="H5" s="19">
        <f>IFERROR(INDEX($N$2:$N$8,MATCH($F5,$M$2:$M$8,0)),0)</f>
      </c>
      <c r="I5" s="20">
        <f>G5*H5</f>
      </c>
      <c r="J5" s="15">
        <v>46082.33333333333</v>
      </c>
      <c r="K5" s="12" t="s">
        <v>45</v>
      </c>
      <c r="L5" s="6" t="s">
        <v>161</v>
      </c>
      <c r="M5" s="13" t="s">
        <v>162</v>
      </c>
      <c r="N5" s="21">
        <v>0.6</v>
      </c>
    </row>
    <row r="6" ht="30" customHeight="1" spans="1:14" x14ac:dyDescent="0.25">
      <c r="A6" s="12" t="s">
        <v>163</v>
      </c>
      <c r="B6" s="12" t="s">
        <v>55</v>
      </c>
      <c r="C6" s="16">
        <f>IFERROR(INDEX(Contacts!$B$2:$B$16,MATCH($B6,Contacts!$A$2:$A$16,0)),"(unknown contact)")</f>
      </c>
      <c r="D6" s="17">
        <f>IFERROR(INDEX(Contacts!$C$2:$C$16,MATCH($B6,Contacts!$A$2:$A$16,0)),"(unknown company)")</f>
      </c>
      <c r="E6" s="6" t="s">
        <v>164</v>
      </c>
      <c r="F6" s="12" t="s">
        <v>154</v>
      </c>
      <c r="G6" s="18">
        <v>14300</v>
      </c>
      <c r="H6" s="19">
        <f>IFERROR(INDEX($N$2:$N$8,MATCH($F6,$M$2:$M$8,0)),0)</f>
      </c>
      <c r="I6" s="20">
        <f>G6*H6</f>
      </c>
      <c r="J6" s="15">
        <v>46063.33333333333</v>
      </c>
      <c r="K6" s="12" t="s">
        <v>61</v>
      </c>
      <c r="L6" s="6" t="s">
        <v>165</v>
      </c>
      <c r="M6" s="13" t="s">
        <v>166</v>
      </c>
      <c r="N6" s="21">
        <v>0.8</v>
      </c>
    </row>
    <row r="7" ht="30" customHeight="1" spans="1:14" x14ac:dyDescent="0.25">
      <c r="A7" s="12" t="s">
        <v>167</v>
      </c>
      <c r="B7" s="12" t="s">
        <v>89</v>
      </c>
      <c r="C7" s="16">
        <f>IFERROR(INDEX(Contacts!$B$2:$B$16,MATCH($B7,Contacts!$A$2:$A$16,0)),"(unknown contact)")</f>
      </c>
      <c r="D7" s="17">
        <f>IFERROR(INDEX(Contacts!$C$2:$C$16,MATCH($B7,Contacts!$A$2:$A$16,0)),"(unknown company)")</f>
      </c>
      <c r="E7" s="6" t="s">
        <v>168</v>
      </c>
      <c r="F7" s="12" t="s">
        <v>154</v>
      </c>
      <c r="G7" s="18">
        <v>11750</v>
      </c>
      <c r="H7" s="19">
        <f>IFERROR(INDEX($N$2:$N$8,MATCH($F7,$M$2:$M$8,0)),0)</f>
      </c>
      <c r="I7" s="20">
        <f>G7*H7</f>
      </c>
      <c r="J7" s="15">
        <v>46065.33333333333</v>
      </c>
      <c r="K7" s="12" t="s">
        <v>53</v>
      </c>
      <c r="L7" s="6" t="s">
        <v>169</v>
      </c>
      <c r="M7" s="13" t="s">
        <v>170</v>
      </c>
      <c r="N7" s="21">
        <v>1</v>
      </c>
    </row>
    <row r="8" ht="30" customHeight="1" spans="1:14" x14ac:dyDescent="0.25">
      <c r="A8" s="12" t="s">
        <v>171</v>
      </c>
      <c r="B8" s="12" t="s">
        <v>125</v>
      </c>
      <c r="C8" s="16">
        <f>IFERROR(INDEX(Contacts!$B$2:$B$16,MATCH($B8,Contacts!$A$2:$A$16,0)),"(unknown contact)")</f>
      </c>
      <c r="D8" s="17">
        <f>IFERROR(INDEX(Contacts!$C$2:$C$16,MATCH($B8,Contacts!$A$2:$A$16,0)),"(unknown company)")</f>
      </c>
      <c r="E8" s="6" t="s">
        <v>172</v>
      </c>
      <c r="F8" s="12" t="s">
        <v>154</v>
      </c>
      <c r="G8" s="18">
        <v>8600</v>
      </c>
      <c r="H8" s="19">
        <f>IFERROR(INDEX($N$2:$N$8,MATCH($F8,$M$2:$M$8,0)),0)</f>
      </c>
      <c r="I8" s="20">
        <f>G8*H8</f>
      </c>
      <c r="J8" s="15">
        <v>46071.33333333333</v>
      </c>
      <c r="K8" s="12" t="s">
        <v>53</v>
      </c>
      <c r="L8" s="6" t="s">
        <v>173</v>
      </c>
      <c r="M8" s="13" t="s">
        <v>174</v>
      </c>
      <c r="N8" s="21">
        <v>0</v>
      </c>
    </row>
    <row r="9" ht="30" customHeight="1" spans="1:12" x14ac:dyDescent="0.25">
      <c r="A9" s="12" t="s">
        <v>175</v>
      </c>
      <c r="B9" s="12" t="s">
        <v>63</v>
      </c>
      <c r="C9" s="16">
        <f>IFERROR(INDEX(Contacts!$B$2:$B$16,MATCH($B9,Contacts!$A$2:$A$16,0)),"(unknown contact)")</f>
      </c>
      <c r="D9" s="17">
        <f>IFERROR(INDEX(Contacts!$C$2:$C$16,MATCH($B9,Contacts!$A$2:$A$16,0)),"(unknown company)")</f>
      </c>
      <c r="E9" s="6" t="s">
        <v>176</v>
      </c>
      <c r="F9" s="12" t="s">
        <v>158</v>
      </c>
      <c r="G9" s="18">
        <v>22400</v>
      </c>
      <c r="H9" s="19">
        <f>IFERROR(INDEX($N$2:$N$8,MATCH($F9,$M$2:$M$8,0)),0)</f>
      </c>
      <c r="I9" s="20">
        <f>G9*H9</f>
      </c>
      <c r="J9" s="15">
        <v>46052.33333333333</v>
      </c>
      <c r="K9" s="12" t="s">
        <v>45</v>
      </c>
      <c r="L9" s="6" t="s">
        <v>177</v>
      </c>
    </row>
    <row r="10" ht="30" customHeight="1" spans="1:12" x14ac:dyDescent="0.25">
      <c r="A10" s="12" t="s">
        <v>178</v>
      </c>
      <c r="B10" s="12" t="s">
        <v>95</v>
      </c>
      <c r="C10" s="16">
        <f>IFERROR(INDEX(Contacts!$B$2:$B$16,MATCH($B10,Contacts!$A$2:$A$16,0)),"(unknown contact)")</f>
      </c>
      <c r="D10" s="17">
        <f>IFERROR(INDEX(Contacts!$C$2:$C$16,MATCH($B10,Contacts!$A$2:$A$16,0)),"(unknown company)")</f>
      </c>
      <c r="E10" s="6" t="s">
        <v>179</v>
      </c>
      <c r="F10" s="12" t="s">
        <v>158</v>
      </c>
      <c r="G10" s="18">
        <v>7300</v>
      </c>
      <c r="H10" s="19">
        <f>IFERROR(INDEX($N$2:$N$8,MATCH($F10,$M$2:$M$8,0)),0)</f>
      </c>
      <c r="I10" s="20">
        <f>G10*H10</f>
      </c>
      <c r="J10" s="15">
        <v>46058.33333333333</v>
      </c>
      <c r="K10" s="12" t="s">
        <v>61</v>
      </c>
      <c r="L10" s="6" t="s">
        <v>180</v>
      </c>
    </row>
    <row r="11" ht="30" customHeight="1" spans="1:12" x14ac:dyDescent="0.25">
      <c r="A11" s="12" t="s">
        <v>181</v>
      </c>
      <c r="B11" s="12" t="s">
        <v>113</v>
      </c>
      <c r="C11" s="16">
        <f>IFERROR(INDEX(Contacts!$B$2:$B$16,MATCH($B11,Contacts!$A$2:$A$16,0)),"(unknown contact)")</f>
      </c>
      <c r="D11" s="17">
        <f>IFERROR(INDEX(Contacts!$C$2:$C$16,MATCH($B11,Contacts!$A$2:$A$16,0)),"(unknown company)")</f>
      </c>
      <c r="E11" s="6" t="s">
        <v>182</v>
      </c>
      <c r="F11" s="12" t="s">
        <v>158</v>
      </c>
      <c r="G11" s="18">
        <v>5100</v>
      </c>
      <c r="H11" s="19">
        <f>IFERROR(INDEX($N$2:$N$8,MATCH($F11,$M$2:$M$8,0)),0)</f>
      </c>
      <c r="I11" s="20">
        <f>G11*H11</f>
      </c>
      <c r="J11" s="15">
        <v>46061.33333333333</v>
      </c>
      <c r="K11" s="12" t="s">
        <v>61</v>
      </c>
      <c r="L11" s="6" t="s">
        <v>183</v>
      </c>
    </row>
    <row r="12" ht="30" customHeight="1" spans="1:12" x14ac:dyDescent="0.25">
      <c r="A12" s="12" t="s">
        <v>184</v>
      </c>
      <c r="B12" s="12" t="s">
        <v>70</v>
      </c>
      <c r="C12" s="16">
        <f>IFERROR(INDEX(Contacts!$B$2:$B$16,MATCH($B12,Contacts!$A$2:$A$16,0)),"(unknown contact)")</f>
      </c>
      <c r="D12" s="17">
        <f>IFERROR(INDEX(Contacts!$C$2:$C$16,MATCH($B12,Contacts!$A$2:$A$16,0)),"(unknown company)")</f>
      </c>
      <c r="E12" s="6" t="s">
        <v>185</v>
      </c>
      <c r="F12" s="12" t="s">
        <v>162</v>
      </c>
      <c r="G12" s="18">
        <v>16200</v>
      </c>
      <c r="H12" s="19">
        <f>IFERROR(INDEX($N$2:$N$8,MATCH($F12,$M$2:$M$8,0)),0)</f>
      </c>
      <c r="I12" s="20">
        <f>G12*H12</f>
      </c>
      <c r="J12" s="15">
        <v>46044.33333333333</v>
      </c>
      <c r="K12" s="12" t="s">
        <v>53</v>
      </c>
      <c r="L12" s="6" t="s">
        <v>186</v>
      </c>
    </row>
    <row r="13" ht="30" customHeight="1" spans="1:12" x14ac:dyDescent="0.25">
      <c r="A13" s="12" t="s">
        <v>187</v>
      </c>
      <c r="B13" s="12" t="s">
        <v>107</v>
      </c>
      <c r="C13" s="16">
        <f>IFERROR(INDEX(Contacts!$B$2:$B$16,MATCH($B13,Contacts!$A$2:$A$16,0)),"(unknown contact)")</f>
      </c>
      <c r="D13" s="17">
        <f>IFERROR(INDEX(Contacts!$C$2:$C$16,MATCH($B13,Contacts!$A$2:$A$16,0)),"(unknown company)")</f>
      </c>
      <c r="E13" s="6" t="s">
        <v>188</v>
      </c>
      <c r="F13" s="12" t="s">
        <v>162</v>
      </c>
      <c r="G13" s="18">
        <v>19900</v>
      </c>
      <c r="H13" s="19">
        <f>IFERROR(INDEX($N$2:$N$8,MATCH($F13,$M$2:$M$8,0)),0)</f>
      </c>
      <c r="I13" s="20">
        <f>G13*H13</f>
      </c>
      <c r="J13" s="15">
        <v>46047.33333333333</v>
      </c>
      <c r="K13" s="12" t="s">
        <v>53</v>
      </c>
      <c r="L13" s="6" t="s">
        <v>189</v>
      </c>
    </row>
    <row r="14" ht="30" customHeight="1" spans="1:12" x14ac:dyDescent="0.25">
      <c r="A14" s="12" t="s">
        <v>190</v>
      </c>
      <c r="B14" s="12" t="s">
        <v>119</v>
      </c>
      <c r="C14" s="16">
        <f>IFERROR(INDEX(Contacts!$B$2:$B$16,MATCH($B14,Contacts!$A$2:$A$16,0)),"(unknown contact)")</f>
      </c>
      <c r="D14" s="17">
        <f>IFERROR(INDEX(Contacts!$C$2:$C$16,MATCH($B14,Contacts!$A$2:$A$16,0)),"(unknown company)")</f>
      </c>
      <c r="E14" s="6" t="s">
        <v>191</v>
      </c>
      <c r="F14" s="12" t="s">
        <v>162</v>
      </c>
      <c r="G14" s="18">
        <v>24500</v>
      </c>
      <c r="H14" s="19">
        <f>IFERROR(INDEX($N$2:$N$8,MATCH($F14,$M$2:$M$8,0)),0)</f>
      </c>
      <c r="I14" s="20">
        <f>G14*H14</f>
      </c>
      <c r="J14" s="15">
        <v>46050.33333333333</v>
      </c>
      <c r="K14" s="12" t="s">
        <v>45</v>
      </c>
      <c r="L14" s="6" t="s">
        <v>192</v>
      </c>
    </row>
    <row r="15" ht="30" customHeight="1" spans="1:12" x14ac:dyDescent="0.25">
      <c r="A15" s="12" t="s">
        <v>193</v>
      </c>
      <c r="B15" s="12" t="s">
        <v>83</v>
      </c>
      <c r="C15" s="16">
        <f>IFERROR(INDEX(Contacts!$B$2:$B$16,MATCH($B15,Contacts!$A$2:$A$16,0)),"(unknown contact)")</f>
      </c>
      <c r="D15" s="17">
        <f>IFERROR(INDEX(Contacts!$C$2:$C$16,MATCH($B15,Contacts!$A$2:$A$16,0)),"(unknown company)")</f>
      </c>
      <c r="E15" s="6" t="s">
        <v>194</v>
      </c>
      <c r="F15" s="12" t="s">
        <v>166</v>
      </c>
      <c r="G15" s="18">
        <v>31200</v>
      </c>
      <c r="H15" s="19">
        <f>IFERROR(INDEX($N$2:$N$8,MATCH($F15,$M$2:$M$8,0)),0)</f>
      </c>
      <c r="I15" s="20">
        <f>G15*H15</f>
      </c>
      <c r="J15" s="15">
        <v>46037.33333333333</v>
      </c>
      <c r="K15" s="12" t="s">
        <v>45</v>
      </c>
      <c r="L15" s="6" t="s">
        <v>195</v>
      </c>
    </row>
    <row r="16" ht="30" customHeight="1" spans="1:12" x14ac:dyDescent="0.25">
      <c r="A16" s="12" t="s">
        <v>196</v>
      </c>
      <c r="B16" s="12" t="s">
        <v>131</v>
      </c>
      <c r="C16" s="16">
        <f>IFERROR(INDEX(Contacts!$B$2:$B$16,MATCH($B16,Contacts!$A$2:$A$16,0)),"(unknown contact)")</f>
      </c>
      <c r="D16" s="17">
        <f>IFERROR(INDEX(Contacts!$C$2:$C$16,MATCH($B16,Contacts!$A$2:$A$16,0)),"(unknown company)")</f>
      </c>
      <c r="E16" s="6" t="s">
        <v>197</v>
      </c>
      <c r="F16" s="12" t="s">
        <v>166</v>
      </c>
      <c r="G16" s="18">
        <v>12800</v>
      </c>
      <c r="H16" s="19">
        <f>IFERROR(INDEX($N$2:$N$8,MATCH($F16,$M$2:$M$8,0)),0)</f>
      </c>
      <c r="I16" s="20">
        <f>G16*H16</f>
      </c>
      <c r="J16" s="15">
        <v>46040.33333333333</v>
      </c>
      <c r="K16" s="12" t="s">
        <v>61</v>
      </c>
      <c r="L16" s="6" t="s">
        <v>198</v>
      </c>
    </row>
    <row r="17" ht="30" customHeight="1" spans="1:12" x14ac:dyDescent="0.25">
      <c r="A17" s="12" t="s">
        <v>199</v>
      </c>
      <c r="B17" s="12" t="s">
        <v>39</v>
      </c>
      <c r="C17" s="16">
        <f>IFERROR(INDEX(Contacts!$B$2:$B$16,MATCH($B17,Contacts!$A$2:$A$16,0)),"(unknown contact)")</f>
      </c>
      <c r="D17" s="17">
        <f>IFERROR(INDEX(Contacts!$C$2:$C$16,MATCH($B17,Contacts!$A$2:$A$16,0)),"(unknown company)")</f>
      </c>
      <c r="E17" s="6" t="s">
        <v>200</v>
      </c>
      <c r="F17" s="12" t="s">
        <v>170</v>
      </c>
      <c r="G17" s="18">
        <v>9800</v>
      </c>
      <c r="H17" s="19">
        <f>IFERROR(INDEX($N$2:$N$8,MATCH($F17,$M$2:$M$8,0)),0)</f>
      </c>
      <c r="I17" s="20">
        <f>G17*H17</f>
      </c>
      <c r="J17" s="15">
        <v>46027.33333333333</v>
      </c>
      <c r="K17" s="12" t="s">
        <v>45</v>
      </c>
      <c r="L17" s="6" t="s">
        <v>201</v>
      </c>
    </row>
    <row r="18" ht="30" customHeight="1" spans="1:12" x14ac:dyDescent="0.25">
      <c r="A18" s="12" t="s">
        <v>202</v>
      </c>
      <c r="B18" s="12" t="s">
        <v>47</v>
      </c>
      <c r="C18" s="16">
        <f>IFERROR(INDEX(Contacts!$B$2:$B$16,MATCH($B18,Contacts!$A$2:$A$16,0)),"(unknown contact)")</f>
      </c>
      <c r="D18" s="17">
        <f>IFERROR(INDEX(Contacts!$C$2:$C$16,MATCH($B18,Contacts!$A$2:$A$16,0)),"(unknown company)")</f>
      </c>
      <c r="E18" s="6" t="s">
        <v>203</v>
      </c>
      <c r="F18" s="12" t="s">
        <v>170</v>
      </c>
      <c r="G18" s="18">
        <v>4600</v>
      </c>
      <c r="H18" s="19">
        <f>IFERROR(INDEX($N$2:$N$8,MATCH($F18,$M$2:$M$8,0)),0)</f>
      </c>
      <c r="I18" s="20">
        <f>G18*H18</f>
      </c>
      <c r="J18" s="15">
        <v>46030.33333333333</v>
      </c>
      <c r="K18" s="12" t="s">
        <v>53</v>
      </c>
      <c r="L18" s="6" t="s">
        <v>204</v>
      </c>
    </row>
    <row r="19" ht="30" customHeight="1" spans="1:12" x14ac:dyDescent="0.25">
      <c r="A19" s="12" t="s">
        <v>205</v>
      </c>
      <c r="B19" s="12" t="s">
        <v>55</v>
      </c>
      <c r="C19" s="16">
        <f>IFERROR(INDEX(Contacts!$B$2:$B$16,MATCH($B19,Contacts!$A$2:$A$16,0)),"(unknown contact)")</f>
      </c>
      <c r="D19" s="17">
        <f>IFERROR(INDEX(Contacts!$C$2:$C$16,MATCH($B19,Contacts!$A$2:$A$16,0)),"(unknown company)")</f>
      </c>
      <c r="E19" s="6" t="s">
        <v>206</v>
      </c>
      <c r="F19" s="12" t="s">
        <v>174</v>
      </c>
      <c r="G19" s="18">
        <v>6800</v>
      </c>
      <c r="H19" s="19">
        <f>IFERROR(INDEX($N$2:$N$8,MATCH($F19,$M$2:$M$8,0)),0)</f>
      </c>
      <c r="I19" s="20">
        <f>G19*H19</f>
      </c>
      <c r="J19" s="15">
        <v>46032.33333333333</v>
      </c>
      <c r="K19" s="12" t="s">
        <v>61</v>
      </c>
      <c r="L19" s="6" t="s">
        <v>207</v>
      </c>
    </row>
  </sheetData>
  <dataValidations count="6">
    <dataValidation type="list" showErrorMessage="1" errorTitle="Invalid stage" error="Choose one of: New Lead, Contacted, Qualified, Proposal Sent, Negotiation, Closed Won, Closed Lost" sqref="F10:F19">
      <formula1>"New Lead,Contacted,Qualified,Proposal Sent,Negotiation,Closed Won,Closed Lost"</formula1>
    </dataValidation>
    <dataValidation type="list" showErrorMessage="1" errorTitle="Invalid stage" error="Choose one of: New Lead, Contacted, Qualified, Proposal Sent, Negotiation, Closed Won, Closed Lost" sqref="F2:F19">
      <formula1>"New Lead,Contacted,Qualified,Proposal Sent,Negotiation,Closed Won,Closed Lost"</formula1>
    </dataValidation>
    <dataValidation type="decimal" allowBlank="1" showErrorMessage="1" errorTitle="Invalid number" error="Enter a number between 0 and 10000000" sqref="G10:G19">
      <formula1>0</formula1>
      <formula2>10000000</formula2>
    </dataValidation>
    <dataValidation type="decimal" allowBlank="1" showErrorMessage="1" errorTitle="Invalid number" error="Enter a number between 0 and 10000000" sqref="G2:G19">
      <formula1>0</formula1>
      <formula2>10000000</formula2>
    </dataValidation>
    <dataValidation type="list" showErrorMessage="1" errorTitle="Invalid owner" error="Choose one of: Maya Chen, Derek Fallon, Priya Anand" sqref="K10:K19">
      <formula1>"Maya Chen,Derek Fallon,Priya Anand"</formula1>
    </dataValidation>
    <dataValidation type="list" showErrorMessage="1" errorTitle="Invalid owner" error="Choose one of: Maya Chen, Derek Fallon, Priya Anand" sqref="K2:K19">
      <formula1>"Maya Chen,Derek Fallon,Priya Anand"</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pane ySplit="1" topLeftCell="A2" activePane="bottomLeft" state="frozen"/>
      <selection pane="bottomLeft"/>
    </sheetView>
  </sheetViews>
  <sheetFormatPr defaultRowHeight="15" outlineLevelRow="0" outlineLevelCol="0" x14ac:dyDescent="55"/>
  <cols>
    <col min="1" max="1" width="11" customWidth="1"/>
    <col min="2" max="2" width="12" customWidth="1"/>
    <col min="3" max="3" width="11" customWidth="1"/>
    <col min="4" max="4" width="16" customWidth="1"/>
    <col min="6" max="6" width="28" customWidth="1"/>
    <col min="7" max="7" width="12" customWidth="1"/>
    <col min="8" max="8" width="13" customWidth="1"/>
    <col min="9" max="9" width="34" customWidth="1"/>
    <col min="10" max="10" width="14" customWidth="1"/>
  </cols>
  <sheetData>
    <row r="1" ht="30" customHeight="1" spans="1:10" x14ac:dyDescent="0.25">
      <c r="A1" s="11" t="s">
        <v>208</v>
      </c>
      <c r="B1" s="11" t="s">
        <v>209</v>
      </c>
      <c r="C1" s="11" t="s">
        <v>30</v>
      </c>
      <c r="D1" s="11" t="s">
        <v>138</v>
      </c>
      <c r="E1" s="11" t="s">
        <v>137</v>
      </c>
      <c r="F1" s="11" t="s">
        <v>139</v>
      </c>
      <c r="G1" s="11" t="s">
        <v>210</v>
      </c>
      <c r="H1" s="11" t="s">
        <v>36</v>
      </c>
      <c r="I1" s="11" t="s">
        <v>211</v>
      </c>
      <c r="J1" s="11" t="s">
        <v>212</v>
      </c>
    </row>
    <row r="2" ht="30" customHeight="1" spans="1:10" x14ac:dyDescent="0.25">
      <c r="A2" s="12" t="s">
        <v>213</v>
      </c>
      <c r="B2" s="15">
        <v>45965.33333333333</v>
      </c>
      <c r="C2" s="12" t="s">
        <v>39</v>
      </c>
      <c r="D2" s="16">
        <f>IFERROR(INDEX(Contacts!$B$2:$B$16,MATCH($C2,Contacts!$A$2:$A$16,0)),"(unknown contact)")</f>
      </c>
      <c r="E2" s="12" t="s">
        <v>147</v>
      </c>
      <c r="F2" s="8">
        <f>IFERROR(INDEX(Pipeline!$E$2:$E$19,MATCH($E2,Pipeline!$A$2:$A$19,0)),"(no linked deal)")</f>
      </c>
      <c r="G2" s="12" t="s">
        <v>214</v>
      </c>
      <c r="H2" s="12" t="s">
        <v>45</v>
      </c>
      <c r="I2" s="6" t="s">
        <v>215</v>
      </c>
      <c r="J2" s="15">
        <v>45972.33333333333</v>
      </c>
    </row>
    <row r="3" ht="30" customHeight="1" spans="1:10" x14ac:dyDescent="0.25">
      <c r="A3" s="12" t="s">
        <v>216</v>
      </c>
      <c r="B3" s="15">
        <v>45973.33333333333</v>
      </c>
      <c r="C3" s="12" t="s">
        <v>47</v>
      </c>
      <c r="D3" s="16">
        <f>IFERROR(INDEX(Contacts!$B$2:$B$16,MATCH($C3,Contacts!$A$2:$A$16,0)),"(unknown contact)")</f>
      </c>
      <c r="E3" s="12" t="s">
        <v>151</v>
      </c>
      <c r="F3" s="8">
        <f>IFERROR(INDEX(Pipeline!$E$2:$E$19,MATCH($E3,Pipeline!$A$2:$A$19,0)),"(no linked deal)")</f>
      </c>
      <c r="G3" s="12" t="s">
        <v>33</v>
      </c>
      <c r="H3" s="12" t="s">
        <v>53</v>
      </c>
      <c r="I3" s="6" t="s">
        <v>217</v>
      </c>
      <c r="J3" s="15">
        <v>45980.33333333333</v>
      </c>
    </row>
    <row r="4" ht="30" customHeight="1" spans="1:10" x14ac:dyDescent="0.25">
      <c r="A4" s="12" t="s">
        <v>218</v>
      </c>
      <c r="B4" s="15">
        <v>45976.33333333333</v>
      </c>
      <c r="C4" s="12" t="s">
        <v>55</v>
      </c>
      <c r="D4" s="16">
        <f>IFERROR(INDEX(Contacts!$B$2:$B$16,MATCH($C4,Contacts!$A$2:$A$16,0)),"(unknown contact)")</f>
      </c>
      <c r="E4" s="12" t="s">
        <v>163</v>
      </c>
      <c r="F4" s="8">
        <f>IFERROR(INDEX(Pipeline!$E$2:$E$19,MATCH($E4,Pipeline!$A$2:$A$19,0)),"(no linked deal)")</f>
      </c>
      <c r="G4" s="12" t="s">
        <v>214</v>
      </c>
      <c r="H4" s="12" t="s">
        <v>61</v>
      </c>
      <c r="I4" s="6" t="s">
        <v>219</v>
      </c>
      <c r="J4" s="15">
        <v>45983.33333333333</v>
      </c>
    </row>
    <row r="5" ht="30" customHeight="1" spans="1:10" x14ac:dyDescent="0.25">
      <c r="A5" s="12" t="s">
        <v>220</v>
      </c>
      <c r="B5" s="15">
        <v>45981.33333333333</v>
      </c>
      <c r="C5" s="12" t="s">
        <v>63</v>
      </c>
      <c r="D5" s="16">
        <f>IFERROR(INDEX(Contacts!$B$2:$B$16,MATCH($C5,Contacts!$A$2:$A$16,0)),"(unknown contact)")</f>
      </c>
      <c r="E5" s="12" t="s">
        <v>175</v>
      </c>
      <c r="F5" s="8">
        <f>IFERROR(INDEX(Pipeline!$E$2:$E$19,MATCH($E5,Pipeline!$A$2:$A$19,0)),"(no linked deal)")</f>
      </c>
      <c r="G5" s="12" t="s">
        <v>221</v>
      </c>
      <c r="H5" s="12" t="s">
        <v>45</v>
      </c>
      <c r="I5" s="6" t="s">
        <v>222</v>
      </c>
      <c r="J5" s="15">
        <v>45988.33333333333</v>
      </c>
    </row>
    <row r="6" ht="30" customHeight="1" spans="1:10" x14ac:dyDescent="0.25">
      <c r="A6" s="12" t="s">
        <v>223</v>
      </c>
      <c r="B6" s="15">
        <v>45982.33333333333</v>
      </c>
      <c r="C6" s="12" t="s">
        <v>70</v>
      </c>
      <c r="D6" s="16">
        <f>IFERROR(INDEX(Contacts!$B$2:$B$16,MATCH($C6,Contacts!$A$2:$A$16,0)),"(unknown contact)")</f>
      </c>
      <c r="E6" s="12" t="s">
        <v>184</v>
      </c>
      <c r="F6" s="8">
        <f>IFERROR(INDEX(Pipeline!$E$2:$E$19,MATCH($E6,Pipeline!$A$2:$A$19,0)),"(no linked deal)")</f>
      </c>
      <c r="G6" s="12" t="s">
        <v>224</v>
      </c>
      <c r="H6" s="12" t="s">
        <v>53</v>
      </c>
      <c r="I6" s="6" t="s">
        <v>225</v>
      </c>
      <c r="J6" s="15">
        <v>45989.33333333333</v>
      </c>
    </row>
    <row r="7" ht="30" customHeight="1" spans="1:10" x14ac:dyDescent="0.25">
      <c r="A7" s="12" t="s">
        <v>226</v>
      </c>
      <c r="B7" s="15">
        <v>45986.33333333333</v>
      </c>
      <c r="C7" s="12" t="s">
        <v>77</v>
      </c>
      <c r="D7" s="16">
        <f>IFERROR(INDEX(Contacts!$B$2:$B$16,MATCH($C7,Contacts!$A$2:$A$16,0)),"(unknown contact)")</f>
      </c>
      <c r="E7" s="12" t="s">
        <v>155</v>
      </c>
      <c r="F7" s="8">
        <f>IFERROR(INDEX(Pipeline!$E$2:$E$19,MATCH($E7,Pipeline!$A$2:$A$19,0)),"(no linked deal)")</f>
      </c>
      <c r="G7" s="12" t="s">
        <v>33</v>
      </c>
      <c r="H7" s="12" t="s">
        <v>61</v>
      </c>
      <c r="I7" s="6" t="s">
        <v>227</v>
      </c>
      <c r="J7" s="15">
        <v>45993.33333333333</v>
      </c>
    </row>
    <row r="8" ht="30" customHeight="1" spans="1:10" x14ac:dyDescent="0.25">
      <c r="A8" s="12" t="s">
        <v>228</v>
      </c>
      <c r="B8" s="15">
        <v>45992.33333333333</v>
      </c>
      <c r="C8" s="12" t="s">
        <v>83</v>
      </c>
      <c r="D8" s="16">
        <f>IFERROR(INDEX(Contacts!$B$2:$B$16,MATCH($C8,Contacts!$A$2:$A$16,0)),"(unknown contact)")</f>
      </c>
      <c r="E8" s="12" t="s">
        <v>193</v>
      </c>
      <c r="F8" s="8">
        <f>IFERROR(INDEX(Pipeline!$E$2:$E$19,MATCH($E8,Pipeline!$A$2:$A$19,0)),"(no linked deal)")</f>
      </c>
      <c r="G8" s="12" t="s">
        <v>214</v>
      </c>
      <c r="H8" s="12" t="s">
        <v>45</v>
      </c>
      <c r="I8" s="6" t="s">
        <v>229</v>
      </c>
      <c r="J8" s="15">
        <v>45999.33333333333</v>
      </c>
    </row>
    <row r="9" ht="30" customHeight="1" spans="1:10" x14ac:dyDescent="0.25">
      <c r="A9" s="12" t="s">
        <v>230</v>
      </c>
      <c r="B9" s="15">
        <v>45993.33333333333</v>
      </c>
      <c r="C9" s="12" t="s">
        <v>89</v>
      </c>
      <c r="D9" s="16">
        <f>IFERROR(INDEX(Contacts!$B$2:$B$16,MATCH($C9,Contacts!$A$2:$A$16,0)),"(unknown contact)")</f>
      </c>
      <c r="E9" s="12" t="s">
        <v>167</v>
      </c>
      <c r="F9" s="8">
        <f>IFERROR(INDEX(Pipeline!$E$2:$E$19,MATCH($E9,Pipeline!$A$2:$A$19,0)),"(no linked deal)")</f>
      </c>
      <c r="G9" s="12" t="s">
        <v>214</v>
      </c>
      <c r="H9" s="12" t="s">
        <v>53</v>
      </c>
      <c r="I9" s="6" t="s">
        <v>231</v>
      </c>
      <c r="J9" s="15">
        <v>46000.33333333333</v>
      </c>
    </row>
    <row r="10" ht="30" customHeight="1" spans="1:10" x14ac:dyDescent="0.25">
      <c r="A10" s="12" t="s">
        <v>232</v>
      </c>
      <c r="B10" s="15">
        <v>45997.33333333333</v>
      </c>
      <c r="C10" s="12" t="s">
        <v>95</v>
      </c>
      <c r="D10" s="16">
        <f>IFERROR(INDEX(Contacts!$B$2:$B$16,MATCH($C10,Contacts!$A$2:$A$16,0)),"(unknown contact)")</f>
      </c>
      <c r="E10" s="12" t="s">
        <v>178</v>
      </c>
      <c r="F10" s="8">
        <f>IFERROR(INDEX(Pipeline!$E$2:$E$19,MATCH($E10,Pipeline!$A$2:$A$19,0)),"(no linked deal)")</f>
      </c>
      <c r="G10" s="12" t="s">
        <v>224</v>
      </c>
      <c r="H10" s="12" t="s">
        <v>61</v>
      </c>
      <c r="I10" s="6" t="s">
        <v>233</v>
      </c>
      <c r="J10" s="15">
        <v>46004.33333333333</v>
      </c>
    </row>
    <row r="11" ht="30" customHeight="1" spans="1:10" x14ac:dyDescent="0.25">
      <c r="A11" s="12" t="s">
        <v>234</v>
      </c>
      <c r="B11" s="15">
        <v>45999.33333333333</v>
      </c>
      <c r="C11" s="12" t="s">
        <v>101</v>
      </c>
      <c r="D11" s="16">
        <f>IFERROR(INDEX(Contacts!$B$2:$B$16,MATCH($C11,Contacts!$A$2:$A$16,0)),"(unknown contact)")</f>
      </c>
      <c r="E11" s="12" t="s">
        <v>159</v>
      </c>
      <c r="F11" s="8">
        <f>IFERROR(INDEX(Pipeline!$E$2:$E$19,MATCH($E11,Pipeline!$A$2:$A$19,0)),"(no linked deal)")</f>
      </c>
      <c r="G11" s="12" t="s">
        <v>235</v>
      </c>
      <c r="H11" s="12" t="s">
        <v>45</v>
      </c>
      <c r="I11" s="6" t="s">
        <v>236</v>
      </c>
      <c r="J11" s="15">
        <v>46006.33333333333</v>
      </c>
    </row>
    <row r="12" ht="30" customHeight="1" spans="1:10" x14ac:dyDescent="0.25">
      <c r="A12" s="12" t="s">
        <v>237</v>
      </c>
      <c r="B12" s="15">
        <v>46000.33333333333</v>
      </c>
      <c r="C12" s="12" t="s">
        <v>107</v>
      </c>
      <c r="D12" s="16">
        <f>IFERROR(INDEX(Contacts!$B$2:$B$16,MATCH($C12,Contacts!$A$2:$A$16,0)),"(unknown contact)")</f>
      </c>
      <c r="E12" s="12" t="s">
        <v>187</v>
      </c>
      <c r="F12" s="8">
        <f>IFERROR(INDEX(Pipeline!$E$2:$E$19,MATCH($E12,Pipeline!$A$2:$A$19,0)),"(no linked deal)")</f>
      </c>
      <c r="G12" s="12" t="s">
        <v>33</v>
      </c>
      <c r="H12" s="12" t="s">
        <v>53</v>
      </c>
      <c r="I12" s="6" t="s">
        <v>238</v>
      </c>
      <c r="J12" s="15">
        <v>46007.33333333333</v>
      </c>
    </row>
    <row r="13" ht="30" customHeight="1" spans="1:10" x14ac:dyDescent="0.25">
      <c r="A13" s="12" t="s">
        <v>239</v>
      </c>
      <c r="B13" s="15">
        <v>46003.33333333333</v>
      </c>
      <c r="C13" s="12" t="s">
        <v>113</v>
      </c>
      <c r="D13" s="16">
        <f>IFERROR(INDEX(Contacts!$B$2:$B$16,MATCH($C13,Contacts!$A$2:$A$16,0)),"(unknown contact)")</f>
      </c>
      <c r="E13" s="12" t="s">
        <v>181</v>
      </c>
      <c r="F13" s="8">
        <f>IFERROR(INDEX(Pipeline!$E$2:$E$19,MATCH($E13,Pipeline!$A$2:$A$19,0)),"(no linked deal)")</f>
      </c>
      <c r="G13" s="12" t="s">
        <v>214</v>
      </c>
      <c r="H13" s="12" t="s">
        <v>61</v>
      </c>
      <c r="I13" s="6" t="s">
        <v>240</v>
      </c>
      <c r="J13" s="15">
        <v>46010.33333333333</v>
      </c>
    </row>
    <row r="14" ht="30" customHeight="1" spans="1:10" x14ac:dyDescent="0.25">
      <c r="A14" s="12" t="s">
        <v>241</v>
      </c>
      <c r="B14" s="15">
        <v>46005.33333333333</v>
      </c>
      <c r="C14" s="12" t="s">
        <v>119</v>
      </c>
      <c r="D14" s="16">
        <f>IFERROR(INDEX(Contacts!$B$2:$B$16,MATCH($C14,Contacts!$A$2:$A$16,0)),"(unknown contact)")</f>
      </c>
      <c r="E14" s="12" t="s">
        <v>190</v>
      </c>
      <c r="F14" s="8">
        <f>IFERROR(INDEX(Pipeline!$E$2:$E$19,MATCH($E14,Pipeline!$A$2:$A$19,0)),"(no linked deal)")</f>
      </c>
      <c r="G14" s="12" t="s">
        <v>221</v>
      </c>
      <c r="H14" s="12" t="s">
        <v>45</v>
      </c>
      <c r="I14" s="6" t="s">
        <v>242</v>
      </c>
      <c r="J14" s="15">
        <v>46012.33333333333</v>
      </c>
    </row>
    <row r="15" ht="30" customHeight="1" spans="1:10" x14ac:dyDescent="0.25">
      <c r="A15" s="12" t="s">
        <v>243</v>
      </c>
      <c r="B15" s="15">
        <v>46007.33333333333</v>
      </c>
      <c r="C15" s="12" t="s">
        <v>125</v>
      </c>
      <c r="D15" s="16">
        <f>IFERROR(INDEX(Contacts!$B$2:$B$16,MATCH($C15,Contacts!$A$2:$A$16,0)),"(unknown contact)")</f>
      </c>
      <c r="E15" s="12" t="s">
        <v>171</v>
      </c>
      <c r="F15" s="8">
        <f>IFERROR(INDEX(Pipeline!$E$2:$E$19,MATCH($E15,Pipeline!$A$2:$A$19,0)),"(no linked deal)")</f>
      </c>
      <c r="G15" s="12" t="s">
        <v>33</v>
      </c>
      <c r="H15" s="12" t="s">
        <v>53</v>
      </c>
      <c r="I15" s="6" t="s">
        <v>244</v>
      </c>
      <c r="J15" s="15">
        <v>46014.33333333333</v>
      </c>
    </row>
    <row r="16" ht="30" customHeight="1" spans="1:10" x14ac:dyDescent="0.25">
      <c r="A16" s="12" t="s">
        <v>245</v>
      </c>
      <c r="B16" s="15">
        <v>46010.33333333333</v>
      </c>
      <c r="C16" s="12" t="s">
        <v>131</v>
      </c>
      <c r="D16" s="16">
        <f>IFERROR(INDEX(Contacts!$B$2:$B$16,MATCH($C16,Contacts!$A$2:$A$16,0)),"(unknown contact)")</f>
      </c>
      <c r="E16" s="12" t="s">
        <v>196</v>
      </c>
      <c r="F16" s="8">
        <f>IFERROR(INDEX(Pipeline!$E$2:$E$19,MATCH($E16,Pipeline!$A$2:$A$19,0)),"(no linked deal)")</f>
      </c>
      <c r="G16" s="12" t="s">
        <v>214</v>
      </c>
      <c r="H16" s="12" t="s">
        <v>61</v>
      </c>
      <c r="I16" s="6" t="s">
        <v>246</v>
      </c>
      <c r="J16" s="15">
        <v>46017.33333333333</v>
      </c>
    </row>
    <row r="17" ht="30" customHeight="1" spans="1:10" x14ac:dyDescent="0.25">
      <c r="A17" s="12" t="s">
        <v>247</v>
      </c>
      <c r="B17" s="15">
        <v>46013.33333333333</v>
      </c>
      <c r="C17" s="12" t="s">
        <v>39</v>
      </c>
      <c r="D17" s="16">
        <f>IFERROR(INDEX(Contacts!$B$2:$B$16,MATCH($C17,Contacts!$A$2:$A$16,0)),"(unknown contact)")</f>
      </c>
      <c r="E17" s="12" t="s">
        <v>199</v>
      </c>
      <c r="F17" s="8">
        <f>IFERROR(INDEX(Pipeline!$E$2:$E$19,MATCH($E17,Pipeline!$A$2:$A$19,0)),"(no linked deal)")</f>
      </c>
      <c r="G17" s="12" t="s">
        <v>221</v>
      </c>
      <c r="H17" s="12" t="s">
        <v>45</v>
      </c>
      <c r="I17" s="6" t="s">
        <v>248</v>
      </c>
      <c r="J17" s="15"/>
    </row>
    <row r="18" ht="30" customHeight="1" spans="1:10" x14ac:dyDescent="0.25">
      <c r="A18" s="12" t="s">
        <v>249</v>
      </c>
      <c r="B18" s="15">
        <v>46018.33333333333</v>
      </c>
      <c r="C18" s="12" t="s">
        <v>47</v>
      </c>
      <c r="D18" s="16">
        <f>IFERROR(INDEX(Contacts!$B$2:$B$16,MATCH($C18,Contacts!$A$2:$A$16,0)),"(unknown contact)")</f>
      </c>
      <c r="E18" s="12" t="s">
        <v>202</v>
      </c>
      <c r="F18" s="8">
        <f>IFERROR(INDEX(Pipeline!$E$2:$E$19,MATCH($E18,Pipeline!$A$2:$A$19,0)),"(no linked deal)")</f>
      </c>
      <c r="G18" s="12" t="s">
        <v>33</v>
      </c>
      <c r="H18" s="12" t="s">
        <v>53</v>
      </c>
      <c r="I18" s="6" t="s">
        <v>250</v>
      </c>
      <c r="J18" s="15"/>
    </row>
    <row r="19" ht="30" customHeight="1" spans="1:10" x14ac:dyDescent="0.25">
      <c r="A19" s="12" t="s">
        <v>251</v>
      </c>
      <c r="B19" s="15">
        <v>46020.33333333333</v>
      </c>
      <c r="C19" s="12" t="s">
        <v>55</v>
      </c>
      <c r="D19" s="16">
        <f>IFERROR(INDEX(Contacts!$B$2:$B$16,MATCH($C19,Contacts!$A$2:$A$16,0)),"(unknown contact)")</f>
      </c>
      <c r="E19" s="12" t="s">
        <v>205</v>
      </c>
      <c r="F19" s="8">
        <f>IFERROR(INDEX(Pipeline!$E$2:$E$19,MATCH($E19,Pipeline!$A$2:$A$19,0)),"(no linked deal)")</f>
      </c>
      <c r="G19" s="12" t="s">
        <v>235</v>
      </c>
      <c r="H19" s="12" t="s">
        <v>61</v>
      </c>
      <c r="I19" s="6" t="s">
        <v>252</v>
      </c>
      <c r="J19" s="15"/>
    </row>
    <row r="20" ht="30" customHeight="1" spans="1:10" x14ac:dyDescent="0.25">
      <c r="A20" s="12" t="s">
        <v>253</v>
      </c>
      <c r="B20" s="15">
        <v>46025.33333333333</v>
      </c>
      <c r="C20" s="12" t="s">
        <v>83</v>
      </c>
      <c r="D20" s="16">
        <f>IFERROR(INDEX(Contacts!$B$2:$B$16,MATCH($C20,Contacts!$A$2:$A$16,0)),"(unknown contact)")</f>
      </c>
      <c r="E20" s="12" t="s">
        <v>193</v>
      </c>
      <c r="F20" s="8">
        <f>IFERROR(INDEX(Pipeline!$E$2:$E$19,MATCH($E20,Pipeline!$A$2:$A$19,0)),"(no linked deal)")</f>
      </c>
      <c r="G20" s="12" t="s">
        <v>214</v>
      </c>
      <c r="H20" s="12" t="s">
        <v>45</v>
      </c>
      <c r="I20" s="6" t="s">
        <v>254</v>
      </c>
      <c r="J20" s="15">
        <v>46032.33333333333</v>
      </c>
    </row>
    <row r="21" ht="30" customHeight="1" spans="1:10" x14ac:dyDescent="0.25">
      <c r="A21" s="12" t="s">
        <v>255</v>
      </c>
      <c r="B21" s="15">
        <v>46027.33333333333</v>
      </c>
      <c r="C21" s="12" t="s">
        <v>70</v>
      </c>
      <c r="D21" s="16">
        <f>IFERROR(INDEX(Contacts!$B$2:$B$16,MATCH($C21,Contacts!$A$2:$A$16,0)),"(unknown contact)")</f>
      </c>
      <c r="E21" s="12" t="s">
        <v>184</v>
      </c>
      <c r="F21" s="8">
        <f>IFERROR(INDEX(Pipeline!$E$2:$E$19,MATCH($E21,Pipeline!$A$2:$A$19,0)),"(no linked deal)")</f>
      </c>
      <c r="G21" s="12" t="s">
        <v>33</v>
      </c>
      <c r="H21" s="12" t="s">
        <v>53</v>
      </c>
      <c r="I21" s="6" t="s">
        <v>256</v>
      </c>
      <c r="J21" s="15">
        <v>46034.33333333333</v>
      </c>
    </row>
  </sheetData>
  <dataValidations count="4">
    <dataValidation type="list" showErrorMessage="1" errorTitle="Invalid activity type" error="Choose one of: Call, Email, Meeting, Note, Demo" sqref="G10:G21">
      <formula1>"Call,Email,Meeting,Note,Demo"</formula1>
    </dataValidation>
    <dataValidation type="list" showErrorMessage="1" errorTitle="Invalid activity type" error="Choose one of: Call, Email, Meeting, Note, Demo" sqref="G2:G21">
      <formula1>"Call,Email,Meeting,Note,Demo"</formula1>
    </dataValidation>
    <dataValidation type="list" showErrorMessage="1" errorTitle="Invalid owner" error="Choose one of: Maya Chen, Derek Fallon, Priya Anand" sqref="H10:H21">
      <formula1>"Maya Chen,Derek Fallon,Priya Anand"</formula1>
    </dataValidation>
    <dataValidation type="list" showErrorMessage="1" errorTitle="Invalid owner" error="Choose one of: Maya Chen, Derek Fallon, Priya Anand" sqref="H2:H21">
      <formula1>"Maya Chen,Derek Fallon,Priya Anand"</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owGridLines="0"/>
  </sheetViews>
  <sheetFormatPr defaultRowHeight="15" outlineLevelRow="0" outlineLevelCol="0" x14ac:dyDescent="55"/>
  <cols>
    <col min="1" max="1" width="30" customWidth="1"/>
    <col min="2" max="2" width="14" customWidth="1"/>
    <col min="3" max="3" width="15" customWidth="1"/>
    <col min="4" max="4" width="16" customWidth="1"/>
    <col min="5" max="6" width="15" customWidth="1"/>
  </cols>
  <sheetData>
    <row r="1" spans="1:6" x14ac:dyDescent="0.25">
      <c r="A1" s="1" t="s">
        <v>257</v>
      </c>
      <c r="B1" s="1"/>
      <c r="C1" s="1"/>
      <c r="D1" s="1"/>
      <c r="E1" s="1"/>
      <c r="F1" s="1"/>
    </row>
    <row r="2" ht="30" customHeight="1" spans="1:6" x14ac:dyDescent="0.25">
      <c r="A2" s="2" t="s">
        <v>258</v>
      </c>
      <c r="B2" s="2"/>
      <c r="C2" s="2"/>
      <c r="D2" s="2"/>
      <c r="E2" s="2"/>
      <c r="F2" s="2"/>
    </row>
    <row r="3" spans="1:1" x14ac:dyDescent="0.25">
      <c r="A3" s="2"/>
    </row>
    <row r="4" spans="1:6" x14ac:dyDescent="0.25">
      <c r="A4" s="3" t="s">
        <v>259</v>
      </c>
      <c r="B4" s="3"/>
      <c r="C4" s="3"/>
      <c r="D4" s="3"/>
      <c r="E4" s="3"/>
      <c r="F4" s="3"/>
    </row>
    <row r="5" ht="30" customHeight="1" spans="1:6" x14ac:dyDescent="0.25">
      <c r="A5" s="11" t="s">
        <v>140</v>
      </c>
      <c r="B5" s="11" t="s">
        <v>260</v>
      </c>
      <c r="C5" s="11" t="s">
        <v>261</v>
      </c>
      <c r="D5" s="11" t="s">
        <v>143</v>
      </c>
      <c r="E5" s="11" t="s">
        <v>262</v>
      </c>
      <c r="F5" s="11" t="s">
        <v>263</v>
      </c>
    </row>
    <row r="6" spans="1:6" x14ac:dyDescent="0.25">
      <c r="A6" s="5" t="s">
        <v>149</v>
      </c>
      <c r="B6" s="22">
        <f>COUNTIF(Pipeline!$F$2:$F$19,A6)</f>
      </c>
      <c r="C6" s="23">
        <f>SUMIF(Pipeline!$F$2:$F$19,A6,Pipeline!$G$2:$G$19)</f>
      </c>
      <c r="D6" s="23">
        <f>SUMIF(Pipeline!$F$2:$F$19,A6,Pipeline!$I$2:$I$19)</f>
      </c>
      <c r="E6" s="19">
        <f>IFERROR(B6/COUNTA(Pipeline!$A$2:$A$19),0)</f>
      </c>
      <c r="F6" s="19">
        <f>IFERROR(C6/SUM(Pipeline!$G$2:$G$19),0)</f>
      </c>
    </row>
    <row r="7" spans="1:6" x14ac:dyDescent="0.25">
      <c r="A7" s="5" t="s">
        <v>154</v>
      </c>
      <c r="B7" s="22">
        <f>COUNTIF(Pipeline!$F$2:$F$19,A7)</f>
      </c>
      <c r="C7" s="23">
        <f>SUMIF(Pipeline!$F$2:$F$19,A7,Pipeline!$G$2:$G$19)</f>
      </c>
      <c r="D7" s="23">
        <f>SUMIF(Pipeline!$F$2:$F$19,A7,Pipeline!$I$2:$I$19)</f>
      </c>
      <c r="E7" s="19">
        <f>IFERROR(B7/COUNTA(Pipeline!$A$2:$A$19),0)</f>
      </c>
      <c r="F7" s="19">
        <f>IFERROR(C7/SUM(Pipeline!$G$2:$G$19),0)</f>
      </c>
    </row>
    <row r="8" spans="1:6" x14ac:dyDescent="0.25">
      <c r="A8" s="5" t="s">
        <v>158</v>
      </c>
      <c r="B8" s="22">
        <f>COUNTIF(Pipeline!$F$2:$F$19,A8)</f>
      </c>
      <c r="C8" s="23">
        <f>SUMIF(Pipeline!$F$2:$F$19,A8,Pipeline!$G$2:$G$19)</f>
      </c>
      <c r="D8" s="23">
        <f>SUMIF(Pipeline!$F$2:$F$19,A8,Pipeline!$I$2:$I$19)</f>
      </c>
      <c r="E8" s="19">
        <f>IFERROR(B8/COUNTA(Pipeline!$A$2:$A$19),0)</f>
      </c>
      <c r="F8" s="19">
        <f>IFERROR(C8/SUM(Pipeline!$G$2:$G$19),0)</f>
      </c>
    </row>
    <row r="9" spans="1:6" x14ac:dyDescent="0.25">
      <c r="A9" s="5" t="s">
        <v>162</v>
      </c>
      <c r="B9" s="22">
        <f>COUNTIF(Pipeline!$F$2:$F$19,A9)</f>
      </c>
      <c r="C9" s="23">
        <f>SUMIF(Pipeline!$F$2:$F$19,A9,Pipeline!$G$2:$G$19)</f>
      </c>
      <c r="D9" s="23">
        <f>SUMIF(Pipeline!$F$2:$F$19,A9,Pipeline!$I$2:$I$19)</f>
      </c>
      <c r="E9" s="19">
        <f>IFERROR(B9/COUNTA(Pipeline!$A$2:$A$19),0)</f>
      </c>
      <c r="F9" s="19">
        <f>IFERROR(C9/SUM(Pipeline!$G$2:$G$19),0)</f>
      </c>
    </row>
    <row r="10" spans="1:6" x14ac:dyDescent="0.25">
      <c r="A10" s="5" t="s">
        <v>166</v>
      </c>
      <c r="B10" s="22">
        <f>COUNTIF(Pipeline!$F$2:$F$19,A10)</f>
      </c>
      <c r="C10" s="23">
        <f>SUMIF(Pipeline!$F$2:$F$19,A10,Pipeline!$G$2:$G$19)</f>
      </c>
      <c r="D10" s="23">
        <f>SUMIF(Pipeline!$F$2:$F$19,A10,Pipeline!$I$2:$I$19)</f>
      </c>
      <c r="E10" s="19">
        <f>IFERROR(B10/COUNTA(Pipeline!$A$2:$A$19),0)</f>
      </c>
      <c r="F10" s="19">
        <f>IFERROR(C10/SUM(Pipeline!$G$2:$G$19),0)</f>
      </c>
    </row>
    <row r="11" spans="1:6" x14ac:dyDescent="0.25">
      <c r="A11" s="5" t="s">
        <v>170</v>
      </c>
      <c r="B11" s="22">
        <f>COUNTIF(Pipeline!$F$2:$F$19,A11)</f>
      </c>
      <c r="C11" s="23">
        <f>SUMIF(Pipeline!$F$2:$F$19,A11,Pipeline!$G$2:$G$19)</f>
      </c>
      <c r="D11" s="23">
        <f>SUMIF(Pipeline!$F$2:$F$19,A11,Pipeline!$I$2:$I$19)</f>
      </c>
      <c r="E11" s="19">
        <f>IFERROR(B11/COUNTA(Pipeline!$A$2:$A$19),0)</f>
      </c>
      <c r="F11" s="19">
        <f>IFERROR(C11/SUM(Pipeline!$G$2:$G$19),0)</f>
      </c>
    </row>
    <row r="12" spans="1:6" x14ac:dyDescent="0.25">
      <c r="A12" s="5" t="s">
        <v>174</v>
      </c>
      <c r="B12" s="22">
        <f>COUNTIF(Pipeline!$F$2:$F$19,A12)</f>
      </c>
      <c r="C12" s="23">
        <f>SUMIF(Pipeline!$F$2:$F$19,A12,Pipeline!$G$2:$G$19)</f>
      </c>
      <c r="D12" s="23">
        <f>SUMIF(Pipeline!$F$2:$F$19,A12,Pipeline!$I$2:$I$19)</f>
      </c>
      <c r="E12" s="19">
        <f>IFERROR(B12/COUNTA(Pipeline!$A$2:$A$19),0)</f>
      </c>
      <c r="F12" s="19">
        <f>IFERROR(C12/SUM(Pipeline!$G$2:$G$19),0)</f>
      </c>
    </row>
    <row r="13" spans="1:4" x14ac:dyDescent="0.25">
      <c r="A13" s="5" t="s">
        <v>264</v>
      </c>
      <c r="B13" s="24">
        <f>SUM(B6:B12)</f>
      </c>
      <c r="C13" s="25">
        <f>SUM(C6:C12)</f>
      </c>
      <c r="D13" s="25">
        <f>SUM(D6:D12)</f>
      </c>
    </row>
    <row r="14" spans="1:1" x14ac:dyDescent="0.25">
      <c r="A14" s="2"/>
    </row>
    <row r="15" spans="1:6" x14ac:dyDescent="0.25">
      <c r="A15" s="3" t="s">
        <v>265</v>
      </c>
      <c r="B15" s="3"/>
      <c r="C15" s="3"/>
      <c r="D15" s="3"/>
      <c r="E15" s="3"/>
      <c r="F15" s="3"/>
    </row>
    <row r="16" spans="1:4" x14ac:dyDescent="0.25">
      <c r="A16" s="5" t="s">
        <v>266</v>
      </c>
      <c r="B16" s="5"/>
      <c r="C16" s="5"/>
      <c r="D16" s="24">
        <f>COUNTIFS(Pipeline!$F$2:$F$19,"&lt;&gt;Closed Won",Pipeline!$F$2:$F$19,"&lt;&gt;Closed Lost")</f>
      </c>
    </row>
    <row r="17" spans="1:4" x14ac:dyDescent="0.25">
      <c r="A17" s="5" t="s">
        <v>267</v>
      </c>
      <c r="B17" s="5"/>
      <c r="C17" s="5"/>
      <c r="D17" s="26">
        <f>SUMIFS(Pipeline!$G$2:$G$19,Pipeline!$F$2:$F$19,"&lt;&gt;Closed Won",Pipeline!$F$2:$F$19,"&lt;&gt;Closed Lost")</f>
      </c>
    </row>
    <row r="18" spans="1:4" x14ac:dyDescent="0.25">
      <c r="A18" s="5" t="s">
        <v>268</v>
      </c>
      <c r="B18" s="5"/>
      <c r="C18" s="5"/>
      <c r="D18" s="26">
        <f>SUMIFS(Pipeline!$I$2:$I$19,Pipeline!$F$2:$F$19,"&lt;&gt;Closed Won",Pipeline!$F$2:$F$19,"&lt;&gt;Closed Lost")</f>
      </c>
    </row>
    <row r="19" spans="1:1" x14ac:dyDescent="0.25">
      <c r="A19" s="2"/>
    </row>
    <row r="20" spans="1:6" x14ac:dyDescent="0.25">
      <c r="A20" s="3" t="s">
        <v>269</v>
      </c>
      <c r="B20" s="3"/>
      <c r="C20" s="3"/>
      <c r="D20" s="3"/>
      <c r="E20" s="3"/>
      <c r="F20" s="3"/>
    </row>
    <row r="21" spans="1:4" x14ac:dyDescent="0.25">
      <c r="A21" s="5" t="s">
        <v>270</v>
      </c>
      <c r="B21" s="5"/>
      <c r="C21" s="5"/>
      <c r="D21" s="27">
        <f>COUNTIF(Pipeline!$F$2:$F$19,"Closed Won")</f>
      </c>
    </row>
    <row r="22" spans="1:4" x14ac:dyDescent="0.25">
      <c r="A22" s="5" t="s">
        <v>271</v>
      </c>
      <c r="B22" s="5"/>
      <c r="C22" s="5"/>
      <c r="D22" s="27">
        <f>COUNTIF(Pipeline!$F$2:$F$19,"Closed Lost")</f>
      </c>
    </row>
    <row r="23" spans="1:4" x14ac:dyDescent="0.25">
      <c r="A23" s="5" t="s">
        <v>272</v>
      </c>
      <c r="B23" s="5"/>
      <c r="C23" s="5"/>
      <c r="D23" s="28">
        <f>IFERROR(D21/(D21+D22),0)</f>
      </c>
    </row>
    <row r="24" spans="1:1" x14ac:dyDescent="0.25">
      <c r="A24" s="2"/>
    </row>
    <row r="25" ht="32" customHeight="1" spans="1:6" x14ac:dyDescent="0.25">
      <c r="A25" s="29" t="s">
        <v>29</v>
      </c>
      <c r="B25" s="29"/>
      <c r="C25" s="29"/>
      <c r="D25" s="29"/>
      <c r="E25" s="29"/>
      <c r="F25" s="29"/>
    </row>
  </sheetData>
  <mergeCells count="12">
    <mergeCell ref="A1:F1"/>
    <mergeCell ref="A2:F2"/>
    <mergeCell ref="A4:F4"/>
    <mergeCell ref="A15:F15"/>
    <mergeCell ref="A16:C16"/>
    <mergeCell ref="A17:C17"/>
    <mergeCell ref="A18:C18"/>
    <mergeCell ref="A20:F20"/>
    <mergeCell ref="A21:C21"/>
    <mergeCell ref="A22:C22"/>
    <mergeCell ref="A23:C23"/>
    <mergeCell ref="A25:F25"/>
  </mergeCells>
  <hyperlinks>
    <hyperlink ref="A25"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Contacts</vt:lpstr>
      <vt:lpstr>Pipeline</vt:lpstr>
      <vt:lpstr>Activity Log</vt:lpstr>
      <vt:lpstr>Funnel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2026-07-26T12:26:06Z</dcterms:created>
  <dcterms:modified xsi:type="dcterms:W3CDTF">2026-07-26T12:26:06Z</dcterms:modified>
</cp:coreProperties>
</file>