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Items" state="visible" r:id="rId5"/>
    <sheet sheetId="3" name="Stock Movements" state="visible" r:id="rId6"/>
    <sheet sheetId="4" name="Reorder Rules" state="visible" r:id="rId7"/>
    <sheet sheetId="5" name="Purchase Plan" state="visible" r:id="rId8"/>
    <sheet sheetId="6" name="Dashboard" state="visible" r:id="rId9"/>
  </sheets>
  <calcPr calcId="171027"/>
</workbook>
</file>

<file path=xl/sharedStrings.xml><?xml version="1.0" encoding="utf-8"?>
<sst xmlns="http://schemas.openxmlformats.org/spreadsheetml/2006/main" count="269" uniqueCount="149">
  <si>
    <t>Inventory Management Template</t>
  </si>
  <si>
    <t>Purpose</t>
  </si>
  <si>
    <t>Use this workbook to replace a static stock count with a connected inventory tracker: Items defines the catalog, Stock Movements records receipts and issues, Reorder Rules calculates reorder points, Purchase Plan turns low-stock items into order quantities, and Dashboard summarizes the current risk. Replace the synthetic sample data with your own SKUs, suppliers, movements, and reorder assumptions.</t>
  </si>
  <si>
    <t>Clean-room disclosure</t>
  </si>
  <si>
    <t>Every formula, layout choice, and sample record in this workbook was authored from scratch for Excel.TV. No vendor workbook, template, brand asset, connector behavior, formula, or sample dataset was downloaded, inspected, mirrored, reproduced, or adapted.</t>
  </si>
  <si>
    <t>What is in this workbook</t>
  </si>
  <si>
    <t>Items</t>
  </si>
  <si>
    <t>Master SKU list: item name, category, supplier, unit cost, opening stock, and active/inactive flag. Keep each SKU unique.</t>
  </si>
  <si>
    <t>Stock Movements</t>
  </si>
  <si>
    <t>A transaction log for receipts and issues. Enter SKU, movement type, and quantity; item name and signed quantity calculate automatically.</t>
  </si>
  <si>
    <t>Reorder Rules</t>
  </si>
  <si>
    <t>Lead time, safety stock, daily demand, and target stock by SKU. The reorder point formula is ROUND(Lead Time × Daily Demand + Safety Stock, 0).</t>
  </si>
  <si>
    <t>Purchase Plan</t>
  </si>
  <si>
    <t>Calculated current stock, reorder status, suggested order quantity, and estimated purchase cost. This is the working buying list.</t>
  </si>
  <si>
    <t>Dashboard</t>
  </si>
  <si>
    <t>Headline stock value, low-stock count, purchase cost, category exposure, and the top three reorder quantities.</t>
  </si>
  <si>
    <t>How to use it</t>
  </si>
  <si>
    <t>1. Replace the sample rows on Items with your real SKU list; keep SKU values unique and do not leave active SKUs without a unit cost or opening stock.</t>
  </si>
  <si>
    <t>2. Record every receipt and issue on Stock Movements. Use the Type dropdown so issue rows subtract from stock and receipt rows add to stock.</t>
  </si>
  <si>
    <t>3. Edit Reorder Rules for each SKU: lead time days, safety stock, daily demand, and target stock. Target stock should normally be higher than the reorder point.</t>
  </si>
  <si>
    <t>4. Review Purchase Plan. Low Stock rows show a suggested order quantity and estimated purchase cost; inactive items stay marked Inactive even if they have stock movement.</t>
  </si>
  <si>
    <t>5. Use Dashboard for the one-page summary and keep the workbook formula-only: no macros, no external workbook links, and no data connections are required.</t>
  </si>
  <si>
    <t>Colour legend</t>
  </si>
  <si>
    <t/>
  </si>
  <si>
    <t>Input — enter or edit your own data here</t>
  </si>
  <si>
    <t>Calculated — formula-driven, please do not overwrite</t>
  </si>
  <si>
    <t>Output — key result for reporting and dashboards</t>
  </si>
  <si>
    <t>Google Sheets note</t>
  </si>
  <si>
    <t>This workbook intentionally uses only SUM, SUMIF, SUMIFS, IF, IFERROR, INDEX, MATCH, ABS, ROUND, LARGE, and arithmetic/comparison operators. Those formulas are compatible with Google Sheets, and the SKU/type dropdown validations should carry over when the .xlsx is converted.</t>
  </si>
  <si>
    <t>Limitations</t>
  </si>
  <si>
    <t>This is a deterministic planning workbook, not a perpetual inventory system. It does not reserve stock by order, track lot/serial numbers, calculate carrying cost, forecast seasonal demand, or sync with a warehouse scanner. Current stock depends on complete movement entry, and the top-three ranking returns the first matching item if two suggested order quantities tie exactly.</t>
  </si>
  <si>
    <t>SKU</t>
  </si>
  <si>
    <t>Item Name</t>
  </si>
  <si>
    <t>Category</t>
  </si>
  <si>
    <t>Unit</t>
  </si>
  <si>
    <t>Supplier</t>
  </si>
  <si>
    <t>Unit Cost</t>
  </si>
  <si>
    <t>Opening Stock</t>
  </si>
  <si>
    <t>Active?</t>
  </si>
  <si>
    <t>RB-100</t>
  </si>
  <si>
    <t>Reusable Bottle</t>
  </si>
  <si>
    <t>Accessories</t>
  </si>
  <si>
    <t>Each</t>
  </si>
  <si>
    <t>Northline Supply</t>
  </si>
  <si>
    <t>Yes</t>
  </si>
  <si>
    <t>CN-200</t>
  </si>
  <si>
    <t>Canvas Tote</t>
  </si>
  <si>
    <t>Harbor Goods Co.</t>
  </si>
  <si>
    <t>DT-300</t>
  </si>
  <si>
    <t>Desk Tray</t>
  </si>
  <si>
    <t>Office</t>
  </si>
  <si>
    <t>Metro Deskworks</t>
  </si>
  <si>
    <t>NC-400</t>
  </si>
  <si>
    <t>Softcover Notebook</t>
  </si>
  <si>
    <t>Bright Paper Studio</t>
  </si>
  <si>
    <t>TM-500</t>
  </si>
  <si>
    <t>Ceramic Tea Mug</t>
  </si>
  <si>
    <t>Kitchen</t>
  </si>
  <si>
    <t>Clayfield Makers</t>
  </si>
  <si>
    <t>BL-600</t>
  </si>
  <si>
    <t>Bamboo Desk Lamp</t>
  </si>
  <si>
    <t>Home</t>
  </si>
  <si>
    <t>Greenridge Home</t>
  </si>
  <si>
    <t>CL-700</t>
  </si>
  <si>
    <t>Cotton Apron</t>
  </si>
  <si>
    <t>SS-800</t>
  </si>
  <si>
    <t>Storage Bin Set</t>
  </si>
  <si>
    <t>Set</t>
  </si>
  <si>
    <t>GP-900</t>
  </si>
  <si>
    <t>Garden Planter</t>
  </si>
  <si>
    <t>Outdoor</t>
  </si>
  <si>
    <t>KP-110</t>
  </si>
  <si>
    <t>Kitchen Prep Bowl</t>
  </si>
  <si>
    <t>TR-120</t>
  </si>
  <si>
    <t>Travel Organizer</t>
  </si>
  <si>
    <t>HM-130</t>
  </si>
  <si>
    <t>Hemp Market Bag</t>
  </si>
  <si>
    <t>No</t>
  </si>
  <si>
    <t>Movement ID</t>
  </si>
  <si>
    <t>Date</t>
  </si>
  <si>
    <t>Type</t>
  </si>
  <si>
    <t>Quantity</t>
  </si>
  <si>
    <t>Signed Qty</t>
  </si>
  <si>
    <t>Notes</t>
  </si>
  <si>
    <t>M-001</t>
  </si>
  <si>
    <t>Issue</t>
  </si>
  <si>
    <t>Wholesale order shipped</t>
  </si>
  <si>
    <t>M-002</t>
  </si>
  <si>
    <t>Event order shipped</t>
  </si>
  <si>
    <t>M-003</t>
  </si>
  <si>
    <t>Receipt</t>
  </si>
  <si>
    <t>Restock received</t>
  </si>
  <si>
    <t>M-004</t>
  </si>
  <si>
    <t>School starter kits</t>
  </si>
  <si>
    <t>M-005</t>
  </si>
  <si>
    <t>Backorder received</t>
  </si>
  <si>
    <t>M-006</t>
  </si>
  <si>
    <t>Store replenishment</t>
  </si>
  <si>
    <t>M-007</t>
  </si>
  <si>
    <t>Online orders</t>
  </si>
  <si>
    <t>M-008</t>
  </si>
  <si>
    <t>Weekend market</t>
  </si>
  <si>
    <t>M-009</t>
  </si>
  <si>
    <t>Bundle sales</t>
  </si>
  <si>
    <t>M-010</t>
  </si>
  <si>
    <t>Supplier shipment</t>
  </si>
  <si>
    <t>M-011</t>
  </si>
  <si>
    <t>Partial purchase order</t>
  </si>
  <si>
    <t>M-012</t>
  </si>
  <si>
    <t>M-013</t>
  </si>
  <si>
    <t>Retail shipment</t>
  </si>
  <si>
    <t>M-014</t>
  </si>
  <si>
    <t>Corporate gift order</t>
  </si>
  <si>
    <t>M-015</t>
  </si>
  <si>
    <t>Late inbound cases</t>
  </si>
  <si>
    <t>M-016</t>
  </si>
  <si>
    <t>Restaurant order</t>
  </si>
  <si>
    <t>M-017</t>
  </si>
  <si>
    <t>Monthly replenishment</t>
  </si>
  <si>
    <t>M-018</t>
  </si>
  <si>
    <t>Spring purchase order</t>
  </si>
  <si>
    <t>M-019</t>
  </si>
  <si>
    <t>M-020</t>
  </si>
  <si>
    <t>M-021</t>
  </si>
  <si>
    <t>Paper goods restock</t>
  </si>
  <si>
    <t>M-022</t>
  </si>
  <si>
    <t>Clearance order</t>
  </si>
  <si>
    <t>Lead Time Days</t>
  </si>
  <si>
    <t>Safety Stock</t>
  </si>
  <si>
    <t>Daily Demand</t>
  </si>
  <si>
    <t>Target Stock</t>
  </si>
  <si>
    <t>Reorder Point</t>
  </si>
  <si>
    <t>Current Stock</t>
  </si>
  <si>
    <t>Status</t>
  </si>
  <si>
    <t>Low Stock Flag</t>
  </si>
  <si>
    <t>Suggested Order Qty</t>
  </si>
  <si>
    <t>Est Purchase Cost</t>
  </si>
  <si>
    <t>Inventory Management Dashboard</t>
  </si>
  <si>
    <t>Metric</t>
  </si>
  <si>
    <t>Value</t>
  </si>
  <si>
    <t>Stock Value</t>
  </si>
  <si>
    <t>Low Stock SKUs</t>
  </si>
  <si>
    <t>Total current stock units</t>
  </si>
  <si>
    <t>Inventory value at unit cost</t>
  </si>
  <si>
    <t>SKUs below reorder point</t>
  </si>
  <si>
    <t>Suggested purchase units</t>
  </si>
  <si>
    <t>Estimated purchase cost</t>
  </si>
  <si>
    <t>Top 3 suggested reorder quantities</t>
  </si>
  <si>
    <t>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</si>
</sst>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yyyy-mm-dd"/>
  </numFmts>
  <fonts count="6" x14ac:knownFonts="1">
    <font>
      <color theme="1"/>
      <family val="2"/>
      <scheme val="minor"/>
      <sz val="11"/>
      <name val="Calibri"/>
    </font>
    <font>
      <b/>
      <sz val="16"/>
    </font>
    <font>
      <b/>
      <sz val="12"/>
    </font>
    <font>
      <i/>
    </font>
    <font>
      <b/>
    </font>
    <font>
      <b/>
      <color rgb="FFFFFFFF"/>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3">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164" fontId="0" fillId="2" borderId="1" xfId="0" applyNumberFormat="1" applyFill="1" applyBorder="1" applyAlignment="1">
      <alignment horizontal="left" vertical="center"/>
    </xf>
    <xf numFmtId="3" fontId="0" fillId="2" borderId="1" xfId="0" applyNumberFormat="1" applyFill="1" applyBorder="1" applyAlignment="1">
      <alignment horizontal="left" vertical="center"/>
    </xf>
    <xf numFmtId="165" fontId="0" fillId="2" borderId="1" xfId="0" applyNumberFormat="1" applyFill="1" applyBorder="1" applyAlignment="1">
      <alignment horizontal="left" vertical="center"/>
    </xf>
    <xf numFmtId="0" fontId="0" fillId="3" borderId="1" xfId="0" applyFill="1" applyBorder="1" applyAlignment="1">
      <alignment horizontal="left" vertical="center" wrapText="1"/>
    </xf>
    <xf numFmtId="3" fontId="0" fillId="3" borderId="1" xfId="0" applyNumberFormat="1" applyFill="1" applyBorder="1" applyAlignment="1">
      <alignment horizontal="center" vertical="center"/>
    </xf>
    <xf numFmtId="3" fontId="0" fillId="2" borderId="1" xfId="0" applyNumberFormat="1"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3" fontId="4" fillId="4" borderId="1" xfId="0" applyNumberFormat="1" applyFont="1" applyFill="1" applyBorder="1" applyAlignment="1">
      <alignment horizontal="center" vertical="center"/>
    </xf>
    <xf numFmtId="164" fontId="0" fillId="3" borderId="1" xfId="0" applyNumberFormat="1" applyFill="1" applyBorder="1" applyAlignment="1">
      <alignment horizontal="left" vertical="center"/>
    </xf>
    <xf numFmtId="164" fontId="4" fillId="4" borderId="1" xfId="0" applyNumberFormat="1" applyFont="1" applyFill="1" applyBorder="1" applyAlignment="1">
      <alignment horizontal="center" vertical="center"/>
    </xf>
    <xf numFmtId="0" fontId="4" fillId="0" borderId="0" xfId="0" applyFont="1"/>
    <xf numFmtId="164" fontId="0" fillId="3" borderId="1" xfId="0" applyNumberForma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xf>
    <xf numFmtId="3" fontId="0" fillId="3" borderId="1"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30"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45"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45" customHeight="1" spans="1:6" x14ac:dyDescent="0.25">
      <c r="A33" s="2" t="s">
        <v>30</v>
      </c>
      <c r="B33" s="2"/>
      <c r="C33" s="2"/>
      <c r="D33" s="2"/>
      <c r="E33" s="2"/>
      <c r="F33" s="2"/>
    </row>
  </sheetData>
  <mergeCells count="27">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pane ySplit="1" topLeftCell="A2" activePane="bottomLeft" state="frozen"/>
      <selection pane="bottomLeft"/>
    </sheetView>
  </sheetViews>
  <sheetFormatPr defaultRowHeight="15" outlineLevelRow="0" outlineLevelCol="0" x14ac:dyDescent="55"/>
  <cols>
    <col min="1" max="1" width="14" customWidth="1"/>
    <col min="2" max="2" width="26" customWidth="1"/>
    <col min="3" max="3" width="16" customWidth="1"/>
    <col min="4" max="4" width="10" customWidth="1"/>
    <col min="5" max="5" width="24" customWidth="1"/>
    <col min="6" max="6" width="12" customWidth="1"/>
    <col min="7" max="7" width="14" customWidth="1"/>
    <col min="8" max="8" width="10" customWidth="1"/>
  </cols>
  <sheetData>
    <row r="1" ht="30" customHeight="1" spans="1:8" x14ac:dyDescent="0.25">
      <c r="A1" s="10" t="s">
        <v>31</v>
      </c>
      <c r="B1" s="10" t="s">
        <v>32</v>
      </c>
      <c r="C1" s="10" t="s">
        <v>33</v>
      </c>
      <c r="D1" s="10" t="s">
        <v>34</v>
      </c>
      <c r="E1" s="10" t="s">
        <v>35</v>
      </c>
      <c r="F1" s="10" t="s">
        <v>36</v>
      </c>
      <c r="G1" s="10" t="s">
        <v>37</v>
      </c>
      <c r="H1" s="10" t="s">
        <v>38</v>
      </c>
    </row>
    <row r="2" spans="1:8" x14ac:dyDescent="0.25">
      <c r="A2" s="11" t="s">
        <v>39</v>
      </c>
      <c r="B2" s="12" t="s">
        <v>40</v>
      </c>
      <c r="C2" s="13" t="s">
        <v>41</v>
      </c>
      <c r="D2" s="13" t="s">
        <v>42</v>
      </c>
      <c r="E2" s="12" t="s">
        <v>43</v>
      </c>
      <c r="F2" s="14">
        <v>6.25</v>
      </c>
      <c r="G2" s="15">
        <v>86</v>
      </c>
      <c r="H2" s="11" t="s">
        <v>44</v>
      </c>
    </row>
    <row r="3" spans="1:8" x14ac:dyDescent="0.25">
      <c r="A3" s="11" t="s">
        <v>45</v>
      </c>
      <c r="B3" s="12" t="s">
        <v>46</v>
      </c>
      <c r="C3" s="13" t="s">
        <v>41</v>
      </c>
      <c r="D3" s="13" t="s">
        <v>42</v>
      </c>
      <c r="E3" s="12" t="s">
        <v>47</v>
      </c>
      <c r="F3" s="14">
        <v>3.8</v>
      </c>
      <c r="G3" s="15">
        <v>120</v>
      </c>
      <c r="H3" s="11" t="s">
        <v>44</v>
      </c>
    </row>
    <row r="4" spans="1:8" x14ac:dyDescent="0.25">
      <c r="A4" s="11" t="s">
        <v>48</v>
      </c>
      <c r="B4" s="12" t="s">
        <v>49</v>
      </c>
      <c r="C4" s="13" t="s">
        <v>50</v>
      </c>
      <c r="D4" s="13" t="s">
        <v>42</v>
      </c>
      <c r="E4" s="12" t="s">
        <v>51</v>
      </c>
      <c r="F4" s="14">
        <v>9.45</v>
      </c>
      <c r="G4" s="15">
        <v>70</v>
      </c>
      <c r="H4" s="11" t="s">
        <v>44</v>
      </c>
    </row>
    <row r="5" spans="1:8" x14ac:dyDescent="0.25">
      <c r="A5" s="11" t="s">
        <v>52</v>
      </c>
      <c r="B5" s="12" t="s">
        <v>53</v>
      </c>
      <c r="C5" s="13" t="s">
        <v>50</v>
      </c>
      <c r="D5" s="13" t="s">
        <v>42</v>
      </c>
      <c r="E5" s="12" t="s">
        <v>54</v>
      </c>
      <c r="F5" s="14">
        <v>2.1</v>
      </c>
      <c r="G5" s="15">
        <v>210</v>
      </c>
      <c r="H5" s="11" t="s">
        <v>44</v>
      </c>
    </row>
    <row r="6" spans="1:8" x14ac:dyDescent="0.25">
      <c r="A6" s="11" t="s">
        <v>55</v>
      </c>
      <c r="B6" s="12" t="s">
        <v>56</v>
      </c>
      <c r="C6" s="13" t="s">
        <v>57</v>
      </c>
      <c r="D6" s="13" t="s">
        <v>42</v>
      </c>
      <c r="E6" s="12" t="s">
        <v>58</v>
      </c>
      <c r="F6" s="14">
        <v>4.6</v>
      </c>
      <c r="G6" s="15">
        <v>45</v>
      </c>
      <c r="H6" s="11" t="s">
        <v>44</v>
      </c>
    </row>
    <row r="7" spans="1:8" x14ac:dyDescent="0.25">
      <c r="A7" s="11" t="s">
        <v>59</v>
      </c>
      <c r="B7" s="12" t="s">
        <v>60</v>
      </c>
      <c r="C7" s="13" t="s">
        <v>61</v>
      </c>
      <c r="D7" s="13" t="s">
        <v>42</v>
      </c>
      <c r="E7" s="12" t="s">
        <v>62</v>
      </c>
      <c r="F7" s="14">
        <v>18</v>
      </c>
      <c r="G7" s="15">
        <v>34</v>
      </c>
      <c r="H7" s="11" t="s">
        <v>44</v>
      </c>
    </row>
    <row r="8" spans="1:8" x14ac:dyDescent="0.25">
      <c r="A8" s="11" t="s">
        <v>63</v>
      </c>
      <c r="B8" s="12" t="s">
        <v>64</v>
      </c>
      <c r="C8" s="13" t="s">
        <v>57</v>
      </c>
      <c r="D8" s="13" t="s">
        <v>42</v>
      </c>
      <c r="E8" s="12" t="s">
        <v>47</v>
      </c>
      <c r="F8" s="14">
        <v>7.35</v>
      </c>
      <c r="G8" s="15">
        <v>64</v>
      </c>
      <c r="H8" s="11" t="s">
        <v>44</v>
      </c>
    </row>
    <row r="9" spans="1:8" x14ac:dyDescent="0.25">
      <c r="A9" s="11" t="s">
        <v>65</v>
      </c>
      <c r="B9" s="12" t="s">
        <v>66</v>
      </c>
      <c r="C9" s="13" t="s">
        <v>61</v>
      </c>
      <c r="D9" s="13" t="s">
        <v>67</v>
      </c>
      <c r="E9" s="12" t="s">
        <v>51</v>
      </c>
      <c r="F9" s="14">
        <v>11.2</v>
      </c>
      <c r="G9" s="15">
        <v>52</v>
      </c>
      <c r="H9" s="11" t="s">
        <v>44</v>
      </c>
    </row>
    <row r="10" spans="1:8" x14ac:dyDescent="0.25">
      <c r="A10" s="11" t="s">
        <v>68</v>
      </c>
      <c r="B10" s="12" t="s">
        <v>69</v>
      </c>
      <c r="C10" s="13" t="s">
        <v>70</v>
      </c>
      <c r="D10" s="13" t="s">
        <v>42</v>
      </c>
      <c r="E10" s="12" t="s">
        <v>62</v>
      </c>
      <c r="F10" s="14">
        <v>12.75</v>
      </c>
      <c r="G10" s="15">
        <v>28</v>
      </c>
      <c r="H10" s="11" t="s">
        <v>44</v>
      </c>
    </row>
    <row r="11" spans="1:8" x14ac:dyDescent="0.25">
      <c r="A11" s="11" t="s">
        <v>71</v>
      </c>
      <c r="B11" s="12" t="s">
        <v>72</v>
      </c>
      <c r="C11" s="13" t="s">
        <v>57</v>
      </c>
      <c r="D11" s="13" t="s">
        <v>42</v>
      </c>
      <c r="E11" s="12" t="s">
        <v>58</v>
      </c>
      <c r="F11" s="14">
        <v>5.2</v>
      </c>
      <c r="G11" s="15">
        <v>88</v>
      </c>
      <c r="H11" s="11" t="s">
        <v>44</v>
      </c>
    </row>
    <row r="12" spans="1:8" x14ac:dyDescent="0.25">
      <c r="A12" s="11" t="s">
        <v>73</v>
      </c>
      <c r="B12" s="12" t="s">
        <v>74</v>
      </c>
      <c r="C12" s="13" t="s">
        <v>41</v>
      </c>
      <c r="D12" s="13" t="s">
        <v>42</v>
      </c>
      <c r="E12" s="12" t="s">
        <v>43</v>
      </c>
      <c r="F12" s="14">
        <v>8.9</v>
      </c>
      <c r="G12" s="15">
        <v>41</v>
      </c>
      <c r="H12" s="11" t="s">
        <v>44</v>
      </c>
    </row>
    <row r="13" spans="1:8" x14ac:dyDescent="0.25">
      <c r="A13" s="11" t="s">
        <v>75</v>
      </c>
      <c r="B13" s="12" t="s">
        <v>76</v>
      </c>
      <c r="C13" s="13" t="s">
        <v>41</v>
      </c>
      <c r="D13" s="13" t="s">
        <v>42</v>
      </c>
      <c r="E13" s="12" t="s">
        <v>47</v>
      </c>
      <c r="F13" s="14">
        <v>4.15</v>
      </c>
      <c r="G13" s="15">
        <v>95</v>
      </c>
      <c r="H13" s="11" t="s">
        <v>77</v>
      </c>
    </row>
  </sheetData>
  <dataValidations count="8">
    <dataValidation type="list" showErrorMessage="1" errorTitle="Invalid category" error="Choose one of: Accessories, Office, Kitchen, Home, Outdoor" sqref="C10:C13">
      <formula1>"Accessories,Office,Kitchen,Home,Outdoor"</formula1>
    </dataValidation>
    <dataValidation type="list" showErrorMessage="1" errorTitle="Invalid category" error="Choose one of: Accessories, Office, Kitchen, Home, Outdoor" sqref="C2:C13">
      <formula1>"Accessories,Office,Kitchen,Home,Outdoor"</formula1>
    </dataValidation>
    <dataValidation type="decimal" allowBlank="1" showErrorMessage="1" errorTitle="Invalid unit cost" error="Enter a number between 0 and 100000" sqref="F10:F13">
      <formula1>0</formula1>
      <formula2>100000</formula2>
    </dataValidation>
    <dataValidation type="decimal" allowBlank="1" showErrorMessage="1" errorTitle="Invalid unit cost" error="Enter a number between 0 and 100000" sqref="F2:F13">
      <formula1>0</formula1>
      <formula2>100000</formula2>
    </dataValidation>
    <dataValidation type="decimal" allowBlank="1" showErrorMessage="1" errorTitle="Invalid opening stock" error="Enter a number between 0 and 1000000" sqref="G10:G13">
      <formula1>0</formula1>
      <formula2>1000000</formula2>
    </dataValidation>
    <dataValidation type="decimal" allowBlank="1" showErrorMessage="1" errorTitle="Invalid opening stock" error="Enter a number between 0 and 1000000" sqref="G2:G13">
      <formula1>0</formula1>
      <formula2>1000000</formula2>
    </dataValidation>
    <dataValidation type="list" showErrorMessage="1" errorTitle="Invalid active flag" error="Choose one of: Yes, No" sqref="H10:H13">
      <formula1>"Yes,No"</formula1>
    </dataValidation>
    <dataValidation type="list" showErrorMessage="1" errorTitle="Invalid active flag" error="Choose one of: Yes, No" sqref="H2:H13">
      <formula1>"Yes,No"</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pane ySplit="1" topLeftCell="A2" activePane="bottomLeft" state="frozen"/>
      <selection pane="bottomLeft"/>
    </sheetView>
  </sheetViews>
  <sheetFormatPr defaultRowHeight="15" outlineLevelRow="0" outlineLevelCol="0" x14ac:dyDescent="55"/>
  <cols>
    <col min="1" max="1" width="14" customWidth="1"/>
    <col min="2" max="2" width="13" customWidth="1"/>
    <col min="3" max="3" width="12" customWidth="1"/>
    <col min="4" max="4" width="26" customWidth="1"/>
    <col min="5" max="7" width="12" customWidth="1"/>
    <col min="8" max="8" width="34" customWidth="1"/>
  </cols>
  <sheetData>
    <row r="1" ht="30" customHeight="1" spans="1:8" x14ac:dyDescent="0.25">
      <c r="A1" s="10" t="s">
        <v>78</v>
      </c>
      <c r="B1" s="10" t="s">
        <v>79</v>
      </c>
      <c r="C1" s="10" t="s">
        <v>31</v>
      </c>
      <c r="D1" s="10" t="s">
        <v>32</v>
      </c>
      <c r="E1" s="10" t="s">
        <v>80</v>
      </c>
      <c r="F1" s="10" t="s">
        <v>81</v>
      </c>
      <c r="G1" s="10" t="s">
        <v>82</v>
      </c>
      <c r="H1" s="10" t="s">
        <v>83</v>
      </c>
    </row>
    <row r="2" spans="1:8" x14ac:dyDescent="0.25">
      <c r="A2" s="11" t="s">
        <v>84</v>
      </c>
      <c r="B2" s="16">
        <v>46176</v>
      </c>
      <c r="C2" s="11" t="s">
        <v>39</v>
      </c>
      <c r="D2" s="17">
        <f>IFERROR(INDEX(Items!$B$2:$B$13,MATCH($C2,Items!$A$2:$A$13,0)),"(unknown SKU)")</f>
      </c>
      <c r="E2" s="11" t="s">
        <v>85</v>
      </c>
      <c r="F2" s="15">
        <v>38</v>
      </c>
      <c r="G2" s="18">
        <f>IF(E2="Issue",F2*-1,F2)</f>
      </c>
      <c r="H2" s="12" t="s">
        <v>86</v>
      </c>
    </row>
    <row r="3" spans="1:8" x14ac:dyDescent="0.25">
      <c r="A3" s="11" t="s">
        <v>87</v>
      </c>
      <c r="B3" s="16">
        <v>46177</v>
      </c>
      <c r="C3" s="11" t="s">
        <v>45</v>
      </c>
      <c r="D3" s="17">
        <f>IFERROR(INDEX(Items!$B$2:$B$13,MATCH($C3,Items!$A$2:$A$13,0)),"(unknown SKU)")</f>
      </c>
      <c r="E3" s="11" t="s">
        <v>85</v>
      </c>
      <c r="F3" s="15">
        <v>55</v>
      </c>
      <c r="G3" s="18">
        <f>IF(E3="Issue",F3*-1,F3)</f>
      </c>
      <c r="H3" s="12" t="s">
        <v>88</v>
      </c>
    </row>
    <row r="4" spans="1:8" x14ac:dyDescent="0.25">
      <c r="A4" s="11" t="s">
        <v>89</v>
      </c>
      <c r="B4" s="16">
        <v>46178</v>
      </c>
      <c r="C4" s="11" t="s">
        <v>48</v>
      </c>
      <c r="D4" s="17">
        <f>IFERROR(INDEX(Items!$B$2:$B$13,MATCH($C4,Items!$A$2:$A$13,0)),"(unknown SKU)")</f>
      </c>
      <c r="E4" s="11" t="s">
        <v>90</v>
      </c>
      <c r="F4" s="15">
        <v>20</v>
      </c>
      <c r="G4" s="18">
        <f>IF(E4="Issue",F4*-1,F4)</f>
      </c>
      <c r="H4" s="12" t="s">
        <v>91</v>
      </c>
    </row>
    <row r="5" spans="1:8" x14ac:dyDescent="0.25">
      <c r="A5" s="11" t="s">
        <v>92</v>
      </c>
      <c r="B5" s="16">
        <v>46180</v>
      </c>
      <c r="C5" s="11" t="s">
        <v>52</v>
      </c>
      <c r="D5" s="17">
        <f>IFERROR(INDEX(Items!$B$2:$B$13,MATCH($C5,Items!$A$2:$A$13,0)),"(unknown SKU)")</f>
      </c>
      <c r="E5" s="11" t="s">
        <v>85</v>
      </c>
      <c r="F5" s="15">
        <v>120</v>
      </c>
      <c r="G5" s="18">
        <f>IF(E5="Issue",F5*-1,F5)</f>
      </c>
      <c r="H5" s="12" t="s">
        <v>93</v>
      </c>
    </row>
    <row r="6" spans="1:8" x14ac:dyDescent="0.25">
      <c r="A6" s="11" t="s">
        <v>94</v>
      </c>
      <c r="B6" s="16">
        <v>46181</v>
      </c>
      <c r="C6" s="11" t="s">
        <v>55</v>
      </c>
      <c r="D6" s="17">
        <f>IFERROR(INDEX(Items!$B$2:$B$13,MATCH($C6,Items!$A$2:$A$13,0)),"(unknown SKU)")</f>
      </c>
      <c r="E6" s="11" t="s">
        <v>90</v>
      </c>
      <c r="F6" s="15">
        <v>60</v>
      </c>
      <c r="G6" s="18">
        <f>IF(E6="Issue",F6*-1,F6)</f>
      </c>
      <c r="H6" s="12" t="s">
        <v>95</v>
      </c>
    </row>
    <row r="7" spans="1:8" x14ac:dyDescent="0.25">
      <c r="A7" s="11" t="s">
        <v>96</v>
      </c>
      <c r="B7" s="16">
        <v>46182</v>
      </c>
      <c r="C7" s="11" t="s">
        <v>59</v>
      </c>
      <c r="D7" s="17">
        <f>IFERROR(INDEX(Items!$B$2:$B$13,MATCH($C7,Items!$A$2:$A$13,0)),"(unknown SKU)")</f>
      </c>
      <c r="E7" s="11" t="s">
        <v>85</v>
      </c>
      <c r="F7" s="15">
        <v>22</v>
      </c>
      <c r="G7" s="18">
        <f>IF(E7="Issue",F7*-1,F7)</f>
      </c>
      <c r="H7" s="12" t="s">
        <v>97</v>
      </c>
    </row>
    <row r="8" spans="1:8" x14ac:dyDescent="0.25">
      <c r="A8" s="11" t="s">
        <v>98</v>
      </c>
      <c r="B8" s="16">
        <v>46183</v>
      </c>
      <c r="C8" s="11" t="s">
        <v>65</v>
      </c>
      <c r="D8" s="17">
        <f>IFERROR(INDEX(Items!$B$2:$B$13,MATCH($C8,Items!$A$2:$A$13,0)),"(unknown SKU)")</f>
      </c>
      <c r="E8" s="11" t="s">
        <v>85</v>
      </c>
      <c r="F8" s="15">
        <v>32</v>
      </c>
      <c r="G8" s="18">
        <f>IF(E8="Issue",F8*-1,F8)</f>
      </c>
      <c r="H8" s="12" t="s">
        <v>99</v>
      </c>
    </row>
    <row r="9" spans="1:8" x14ac:dyDescent="0.25">
      <c r="A9" s="11" t="s">
        <v>100</v>
      </c>
      <c r="B9" s="16">
        <v>46184</v>
      </c>
      <c r="C9" s="11" t="s">
        <v>68</v>
      </c>
      <c r="D9" s="17">
        <f>IFERROR(INDEX(Items!$B$2:$B$13,MATCH($C9,Items!$A$2:$A$13,0)),"(unknown SKU)")</f>
      </c>
      <c r="E9" s="11" t="s">
        <v>85</v>
      </c>
      <c r="F9" s="15">
        <v>18</v>
      </c>
      <c r="G9" s="18">
        <f>IF(E9="Issue",F9*-1,F9)</f>
      </c>
      <c r="H9" s="12" t="s">
        <v>101</v>
      </c>
    </row>
    <row r="10" spans="1:8" x14ac:dyDescent="0.25">
      <c r="A10" s="11" t="s">
        <v>102</v>
      </c>
      <c r="B10" s="16">
        <v>46185</v>
      </c>
      <c r="C10" s="11" t="s">
        <v>71</v>
      </c>
      <c r="D10" s="17">
        <f>IFERROR(INDEX(Items!$B$2:$B$13,MATCH($C10,Items!$A$2:$A$13,0)),"(unknown SKU)")</f>
      </c>
      <c r="E10" s="11" t="s">
        <v>85</v>
      </c>
      <c r="F10" s="15">
        <v>28</v>
      </c>
      <c r="G10" s="18">
        <f>IF(E10="Issue",F10*-1,F10)</f>
      </c>
      <c r="H10" s="12" t="s">
        <v>103</v>
      </c>
    </row>
    <row r="11" spans="1:8" x14ac:dyDescent="0.25">
      <c r="A11" s="11" t="s">
        <v>104</v>
      </c>
      <c r="B11" s="16">
        <v>46186</v>
      </c>
      <c r="C11" s="11" t="s">
        <v>73</v>
      </c>
      <c r="D11" s="17">
        <f>IFERROR(INDEX(Items!$B$2:$B$13,MATCH($C11,Items!$A$2:$A$13,0)),"(unknown SKU)")</f>
      </c>
      <c r="E11" s="11" t="s">
        <v>90</v>
      </c>
      <c r="F11" s="15">
        <v>24</v>
      </c>
      <c r="G11" s="18">
        <f>IF(E11="Issue",F11*-1,F11)</f>
      </c>
      <c r="H11" s="12" t="s">
        <v>105</v>
      </c>
    </row>
    <row r="12" spans="1:8" x14ac:dyDescent="0.25">
      <c r="A12" s="11" t="s">
        <v>106</v>
      </c>
      <c r="B12" s="16">
        <v>46187</v>
      </c>
      <c r="C12" s="11" t="s">
        <v>39</v>
      </c>
      <c r="D12" s="17">
        <f>IFERROR(INDEX(Items!$B$2:$B$13,MATCH($C12,Items!$A$2:$A$13,0)),"(unknown SKU)")</f>
      </c>
      <c r="E12" s="11" t="s">
        <v>90</v>
      </c>
      <c r="F12" s="15">
        <v>40</v>
      </c>
      <c r="G12" s="18">
        <f>IF(E12="Issue",F12*-1,F12)</f>
      </c>
      <c r="H12" s="12" t="s">
        <v>107</v>
      </c>
    </row>
    <row r="13" spans="1:8" x14ac:dyDescent="0.25">
      <c r="A13" s="11" t="s">
        <v>108</v>
      </c>
      <c r="B13" s="16">
        <v>46188</v>
      </c>
      <c r="C13" s="11" t="s">
        <v>45</v>
      </c>
      <c r="D13" s="17">
        <f>IFERROR(INDEX(Items!$B$2:$B$13,MATCH($C13,Items!$A$2:$A$13,0)),"(unknown SKU)")</f>
      </c>
      <c r="E13" s="11" t="s">
        <v>90</v>
      </c>
      <c r="F13" s="15">
        <v>60</v>
      </c>
      <c r="G13" s="18">
        <f>IF(E13="Issue",F13*-1,F13)</f>
      </c>
      <c r="H13" s="12" t="s">
        <v>105</v>
      </c>
    </row>
    <row r="14" spans="1:8" x14ac:dyDescent="0.25">
      <c r="A14" s="11" t="s">
        <v>109</v>
      </c>
      <c r="B14" s="16">
        <v>46189</v>
      </c>
      <c r="C14" s="11" t="s">
        <v>48</v>
      </c>
      <c r="D14" s="17">
        <f>IFERROR(INDEX(Items!$B$2:$B$13,MATCH($C14,Items!$A$2:$A$13,0)),"(unknown SKU)")</f>
      </c>
      <c r="E14" s="11" t="s">
        <v>85</v>
      </c>
      <c r="F14" s="15">
        <v>35</v>
      </c>
      <c r="G14" s="18">
        <f>IF(E14="Issue",F14*-1,F14)</f>
      </c>
      <c r="H14" s="12" t="s">
        <v>110</v>
      </c>
    </row>
    <row r="15" spans="1:8" x14ac:dyDescent="0.25">
      <c r="A15" s="11" t="s">
        <v>111</v>
      </c>
      <c r="B15" s="16">
        <v>46190</v>
      </c>
      <c r="C15" s="11" t="s">
        <v>55</v>
      </c>
      <c r="D15" s="17">
        <f>IFERROR(INDEX(Items!$B$2:$B$13,MATCH($C15,Items!$A$2:$A$13,0)),"(unknown SKU)")</f>
      </c>
      <c r="E15" s="11" t="s">
        <v>85</v>
      </c>
      <c r="F15" s="15">
        <v>55</v>
      </c>
      <c r="G15" s="18">
        <f>IF(E15="Issue",F15*-1,F15)</f>
      </c>
      <c r="H15" s="12" t="s">
        <v>112</v>
      </c>
    </row>
    <row r="16" spans="1:8" x14ac:dyDescent="0.25">
      <c r="A16" s="11" t="s">
        <v>113</v>
      </c>
      <c r="B16" s="16">
        <v>46191</v>
      </c>
      <c r="C16" s="11" t="s">
        <v>59</v>
      </c>
      <c r="D16" s="17">
        <f>IFERROR(INDEX(Items!$B$2:$B$13,MATCH($C16,Items!$A$2:$A$13,0)),"(unknown SKU)")</f>
      </c>
      <c r="E16" s="11" t="s">
        <v>90</v>
      </c>
      <c r="F16" s="15">
        <v>12</v>
      </c>
      <c r="G16" s="18">
        <f>IF(E16="Issue",F16*-1,F16)</f>
      </c>
      <c r="H16" s="12" t="s">
        <v>114</v>
      </c>
    </row>
    <row r="17" spans="1:8" x14ac:dyDescent="0.25">
      <c r="A17" s="11" t="s">
        <v>115</v>
      </c>
      <c r="B17" s="16">
        <v>46192</v>
      </c>
      <c r="C17" s="11" t="s">
        <v>63</v>
      </c>
      <c r="D17" s="17">
        <f>IFERROR(INDEX(Items!$B$2:$B$13,MATCH($C17,Items!$A$2:$A$13,0)),"(unknown SKU)")</f>
      </c>
      <c r="E17" s="11" t="s">
        <v>85</v>
      </c>
      <c r="F17" s="15">
        <v>16</v>
      </c>
      <c r="G17" s="18">
        <f>IF(E17="Issue",F17*-1,F17)</f>
      </c>
      <c r="H17" s="12" t="s">
        <v>116</v>
      </c>
    </row>
    <row r="18" spans="1:8" x14ac:dyDescent="0.25">
      <c r="A18" s="11" t="s">
        <v>117</v>
      </c>
      <c r="B18" s="16">
        <v>46193</v>
      </c>
      <c r="C18" s="11" t="s">
        <v>65</v>
      </c>
      <c r="D18" s="17">
        <f>IFERROR(INDEX(Items!$B$2:$B$13,MATCH($C18,Items!$A$2:$A$13,0)),"(unknown SKU)")</f>
      </c>
      <c r="E18" s="11" t="s">
        <v>90</v>
      </c>
      <c r="F18" s="15">
        <v>70</v>
      </c>
      <c r="G18" s="18">
        <f>IF(E18="Issue",F18*-1,F18)</f>
      </c>
      <c r="H18" s="12" t="s">
        <v>118</v>
      </c>
    </row>
    <row r="19" spans="1:8" x14ac:dyDescent="0.25">
      <c r="A19" s="11" t="s">
        <v>119</v>
      </c>
      <c r="B19" s="16">
        <v>46194</v>
      </c>
      <c r="C19" s="11" t="s">
        <v>68</v>
      </c>
      <c r="D19" s="17">
        <f>IFERROR(INDEX(Items!$B$2:$B$13,MATCH($C19,Items!$A$2:$A$13,0)),"(unknown SKU)")</f>
      </c>
      <c r="E19" s="11" t="s">
        <v>90</v>
      </c>
      <c r="F19" s="15">
        <v>44</v>
      </c>
      <c r="G19" s="18">
        <f>IF(E19="Issue",F19*-1,F19)</f>
      </c>
      <c r="H19" s="12" t="s">
        <v>120</v>
      </c>
    </row>
    <row r="20" spans="1:8" x14ac:dyDescent="0.25">
      <c r="A20" s="11" t="s">
        <v>121</v>
      </c>
      <c r="B20" s="16">
        <v>46195</v>
      </c>
      <c r="C20" s="11" t="s">
        <v>71</v>
      </c>
      <c r="D20" s="17">
        <f>IFERROR(INDEX(Items!$B$2:$B$13,MATCH($C20,Items!$A$2:$A$13,0)),"(unknown SKU)")</f>
      </c>
      <c r="E20" s="11" t="s">
        <v>90</v>
      </c>
      <c r="F20" s="15">
        <v>25</v>
      </c>
      <c r="G20" s="18">
        <f>IF(E20="Issue",F20*-1,F20)</f>
      </c>
      <c r="H20" s="12" t="s">
        <v>105</v>
      </c>
    </row>
    <row r="21" spans="1:8" x14ac:dyDescent="0.25">
      <c r="A21" s="11" t="s">
        <v>122</v>
      </c>
      <c r="B21" s="16">
        <v>46196</v>
      </c>
      <c r="C21" s="11" t="s">
        <v>73</v>
      </c>
      <c r="D21" s="17">
        <f>IFERROR(INDEX(Items!$B$2:$B$13,MATCH($C21,Items!$A$2:$A$13,0)),"(unknown SKU)")</f>
      </c>
      <c r="E21" s="11" t="s">
        <v>85</v>
      </c>
      <c r="F21" s="15">
        <v>36</v>
      </c>
      <c r="G21" s="18">
        <f>IF(E21="Issue",F21*-1,F21)</f>
      </c>
      <c r="H21" s="12" t="s">
        <v>110</v>
      </c>
    </row>
    <row r="22" spans="1:8" x14ac:dyDescent="0.25">
      <c r="A22" s="11" t="s">
        <v>123</v>
      </c>
      <c r="B22" s="16">
        <v>46197</v>
      </c>
      <c r="C22" s="11" t="s">
        <v>52</v>
      </c>
      <c r="D22" s="17">
        <f>IFERROR(INDEX(Items!$B$2:$B$13,MATCH($C22,Items!$A$2:$A$13,0)),"(unknown SKU)")</f>
      </c>
      <c r="E22" s="11" t="s">
        <v>90</v>
      </c>
      <c r="F22" s="15">
        <v>80</v>
      </c>
      <c r="G22" s="18">
        <f>IF(E22="Issue",F22*-1,F22)</f>
      </c>
      <c r="H22" s="12" t="s">
        <v>124</v>
      </c>
    </row>
    <row r="23" spans="1:8" x14ac:dyDescent="0.25">
      <c r="A23" s="11" t="s">
        <v>125</v>
      </c>
      <c r="B23" s="16">
        <v>46198</v>
      </c>
      <c r="C23" s="11" t="s">
        <v>75</v>
      </c>
      <c r="D23" s="17">
        <f>IFERROR(INDEX(Items!$B$2:$B$13,MATCH($C23,Items!$A$2:$A$13,0)),"(unknown SKU)")</f>
      </c>
      <c r="E23" s="11" t="s">
        <v>85</v>
      </c>
      <c r="F23" s="15">
        <v>10</v>
      </c>
      <c r="G23" s="18">
        <f>IF(E23="Issue",F23*-1,F23)</f>
      </c>
      <c r="H23" s="12" t="s">
        <v>126</v>
      </c>
    </row>
  </sheetData>
  <dataValidations count="6">
    <dataValidation type="list" showErrorMessage="1" errorTitle="Invalid SKU" error="Choose one of: RB-100, CN-200, DT-300, NC-400, TM-500, BL-600, CL-700, SS-800, GP-900, KP-110, TR-120, HM-130" sqref="C10:C23">
      <formula1>"RB-100,CN-200,DT-300,NC-400,TM-500,BL-600,CL-700,SS-800,GP-900,KP-110,TR-120,HM-130"</formula1>
    </dataValidation>
    <dataValidation type="list" showErrorMessage="1" errorTitle="Invalid SKU" error="Choose one of: RB-100, CN-200, DT-300, NC-400, TM-500, BL-600, CL-700, SS-800, GP-900, KP-110, TR-120, HM-130" sqref="C2:C23">
      <formula1>"RB-100,CN-200,DT-300,NC-400,TM-500,BL-600,CL-700,SS-800,GP-900,KP-110,TR-120,HM-130"</formula1>
    </dataValidation>
    <dataValidation type="list" showErrorMessage="1" errorTitle="Invalid movement type" error="Choose one of: Receipt, Issue" sqref="E10:E23">
      <formula1>"Receipt,Issue"</formula1>
    </dataValidation>
    <dataValidation type="list" showErrorMessage="1" errorTitle="Invalid movement type" error="Choose one of: Receipt, Issue" sqref="E2:E23">
      <formula1>"Receipt,Issue"</formula1>
    </dataValidation>
    <dataValidation type="decimal" allowBlank="1" showErrorMessage="1" errorTitle="Invalid quantity" error="Enter a number between 0 and 1000000" sqref="F10:F23">
      <formula1>0</formula1>
      <formula2>1000000</formula2>
    </dataValidation>
    <dataValidation type="decimal" allowBlank="1" showErrorMessage="1" errorTitle="Invalid quantity" error="Enter a number between 0 and 1000000" sqref="F2:F23">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26" customWidth="1"/>
    <col min="3" max="3" width="15" customWidth="1"/>
    <col min="4" max="6" width="14" customWidth="1"/>
    <col min="7" max="7" width="15" customWidth="1"/>
  </cols>
  <sheetData>
    <row r="1" ht="30" customHeight="1" spans="1:7" x14ac:dyDescent="0.25">
      <c r="A1" s="10" t="s">
        <v>31</v>
      </c>
      <c r="B1" s="10" t="s">
        <v>32</v>
      </c>
      <c r="C1" s="10" t="s">
        <v>127</v>
      </c>
      <c r="D1" s="10" t="s">
        <v>128</v>
      </c>
      <c r="E1" s="10" t="s">
        <v>129</v>
      </c>
      <c r="F1" s="10" t="s">
        <v>130</v>
      </c>
      <c r="G1" s="10" t="s">
        <v>131</v>
      </c>
    </row>
    <row r="2" spans="1:7" x14ac:dyDescent="0.25">
      <c r="A2" s="19" t="s">
        <v>39</v>
      </c>
      <c r="B2" s="17">
        <f>IFERROR(INDEX(Items!$B$2:$B$13,MATCH($A2,Items!$A$2:$A$13,0)),"(unknown SKU)")</f>
      </c>
      <c r="C2" s="19">
        <v>10</v>
      </c>
      <c r="D2" s="19">
        <v>25</v>
      </c>
      <c r="E2" s="19">
        <v>5</v>
      </c>
      <c r="F2" s="19">
        <v>160</v>
      </c>
      <c r="G2" s="18">
        <f>ROUND((C2*E2)+D2,0)</f>
      </c>
    </row>
    <row r="3" spans="1:7" x14ac:dyDescent="0.25">
      <c r="A3" s="19" t="s">
        <v>45</v>
      </c>
      <c r="B3" s="17">
        <f>IFERROR(INDEX(Items!$B$2:$B$13,MATCH($A3,Items!$A$2:$A$13,0)),"(unknown SKU)")</f>
      </c>
      <c r="C3" s="19">
        <v>7</v>
      </c>
      <c r="D3" s="19">
        <v>40</v>
      </c>
      <c r="E3" s="19">
        <v>8</v>
      </c>
      <c r="F3" s="19">
        <v>220</v>
      </c>
      <c r="G3" s="18">
        <f>ROUND((C3*E3)+D3,0)</f>
      </c>
    </row>
    <row r="4" spans="1:7" x14ac:dyDescent="0.25">
      <c r="A4" s="19" t="s">
        <v>48</v>
      </c>
      <c r="B4" s="17">
        <f>IFERROR(INDEX(Items!$B$2:$B$13,MATCH($A4,Items!$A$2:$A$13,0)),"(unknown SKU)")</f>
      </c>
      <c r="C4" s="19">
        <v>6</v>
      </c>
      <c r="D4" s="19">
        <v>20</v>
      </c>
      <c r="E4" s="19">
        <v>4</v>
      </c>
      <c r="F4" s="19">
        <v>120</v>
      </c>
      <c r="G4" s="18">
        <f>ROUND((C4*E4)+D4,0)</f>
      </c>
    </row>
    <row r="5" spans="1:7" x14ac:dyDescent="0.25">
      <c r="A5" s="19" t="s">
        <v>52</v>
      </c>
      <c r="B5" s="17">
        <f>IFERROR(INDEX(Items!$B$2:$B$13,MATCH($A5,Items!$A$2:$A$13,0)),"(unknown SKU)")</f>
      </c>
      <c r="C5" s="19">
        <v>14</v>
      </c>
      <c r="D5" s="19">
        <v>60</v>
      </c>
      <c r="E5" s="19">
        <v>12</v>
      </c>
      <c r="F5" s="19">
        <v>360</v>
      </c>
      <c r="G5" s="18">
        <f>ROUND((C5*E5)+D5,0)</f>
      </c>
    </row>
    <row r="6" spans="1:7" x14ac:dyDescent="0.25">
      <c r="A6" s="19" t="s">
        <v>55</v>
      </c>
      <c r="B6" s="17">
        <f>IFERROR(INDEX(Items!$B$2:$B$13,MATCH($A6,Items!$A$2:$A$13,0)),"(unknown SKU)")</f>
      </c>
      <c r="C6" s="19">
        <v>10</v>
      </c>
      <c r="D6" s="19">
        <v>18</v>
      </c>
      <c r="E6" s="19">
        <v>3</v>
      </c>
      <c r="F6" s="19">
        <v>95</v>
      </c>
      <c r="G6" s="18">
        <f>ROUND((C6*E6)+D6,0)</f>
      </c>
    </row>
    <row r="7" spans="1:7" x14ac:dyDescent="0.25">
      <c r="A7" s="19" t="s">
        <v>59</v>
      </c>
      <c r="B7" s="17">
        <f>IFERROR(INDEX(Items!$B$2:$B$13,MATCH($A7,Items!$A$2:$A$13,0)),"(unknown SKU)")</f>
      </c>
      <c r="C7" s="19">
        <v>21</v>
      </c>
      <c r="D7" s="19">
        <v>15</v>
      </c>
      <c r="E7" s="19">
        <v>1</v>
      </c>
      <c r="F7" s="19">
        <v>80</v>
      </c>
      <c r="G7" s="18">
        <f>ROUND((C7*E7)+D7,0)</f>
      </c>
    </row>
    <row r="8" spans="1:7" x14ac:dyDescent="0.25">
      <c r="A8" s="19" t="s">
        <v>63</v>
      </c>
      <c r="B8" s="17">
        <f>IFERROR(INDEX(Items!$B$2:$B$13,MATCH($A8,Items!$A$2:$A$13,0)),"(unknown SKU)")</f>
      </c>
      <c r="C8" s="19">
        <v>12</v>
      </c>
      <c r="D8" s="19">
        <v>22</v>
      </c>
      <c r="E8" s="19">
        <v>2</v>
      </c>
      <c r="F8" s="19">
        <v>110</v>
      </c>
      <c r="G8" s="18">
        <f>ROUND((C8*E8)+D8,0)</f>
      </c>
    </row>
    <row r="9" spans="1:7" x14ac:dyDescent="0.25">
      <c r="A9" s="19" t="s">
        <v>65</v>
      </c>
      <c r="B9" s="17">
        <f>IFERROR(INDEX(Items!$B$2:$B$13,MATCH($A9,Items!$A$2:$A$13,0)),"(unknown SKU)")</f>
      </c>
      <c r="C9" s="19">
        <v>9</v>
      </c>
      <c r="D9" s="19">
        <v>16</v>
      </c>
      <c r="E9" s="19">
        <v>3</v>
      </c>
      <c r="F9" s="19">
        <v>130</v>
      </c>
      <c r="G9" s="18">
        <f>ROUND((C9*E9)+D9,0)</f>
      </c>
    </row>
    <row r="10" spans="1:7" x14ac:dyDescent="0.25">
      <c r="A10" s="19" t="s">
        <v>68</v>
      </c>
      <c r="B10" s="17">
        <f>IFERROR(INDEX(Items!$B$2:$B$13,MATCH($A10,Items!$A$2:$A$13,0)),"(unknown SKU)")</f>
      </c>
      <c r="C10" s="19">
        <v>18</v>
      </c>
      <c r="D10" s="19">
        <v>12</v>
      </c>
      <c r="E10" s="19">
        <v>2</v>
      </c>
      <c r="F10" s="19">
        <v>85</v>
      </c>
      <c r="G10" s="18">
        <f>ROUND((C10*E10)+D10,0)</f>
      </c>
    </row>
    <row r="11" spans="1:7" x14ac:dyDescent="0.25">
      <c r="A11" s="19" t="s">
        <v>71</v>
      </c>
      <c r="B11" s="17">
        <f>IFERROR(INDEX(Items!$B$2:$B$13,MATCH($A11,Items!$A$2:$A$13,0)),"(unknown SKU)")</f>
      </c>
      <c r="C11" s="19">
        <v>8</v>
      </c>
      <c r="D11" s="19">
        <v>24</v>
      </c>
      <c r="E11" s="19">
        <v>4</v>
      </c>
      <c r="F11" s="19">
        <v>150</v>
      </c>
      <c r="G11" s="18">
        <f>ROUND((C11*E11)+D11,0)</f>
      </c>
    </row>
    <row r="12" spans="1:7" x14ac:dyDescent="0.25">
      <c r="A12" s="19" t="s">
        <v>73</v>
      </c>
      <c r="B12" s="17">
        <f>IFERROR(INDEX(Items!$B$2:$B$13,MATCH($A12,Items!$A$2:$A$13,0)),"(unknown SKU)")</f>
      </c>
      <c r="C12" s="19">
        <v>15</v>
      </c>
      <c r="D12" s="19">
        <v>20</v>
      </c>
      <c r="E12" s="19">
        <v>2</v>
      </c>
      <c r="F12" s="19">
        <v>105</v>
      </c>
      <c r="G12" s="18">
        <f>ROUND((C12*E12)+D12,0)</f>
      </c>
    </row>
    <row r="13" spans="1:7" x14ac:dyDescent="0.25">
      <c r="A13" s="19" t="s">
        <v>75</v>
      </c>
      <c r="B13" s="17">
        <f>IFERROR(INDEX(Items!$B$2:$B$13,MATCH($A13,Items!$A$2:$A$13,0)),"(unknown SKU)")</f>
      </c>
      <c r="C13" s="19">
        <v>7</v>
      </c>
      <c r="D13" s="19">
        <v>20</v>
      </c>
      <c r="E13" s="19">
        <v>0</v>
      </c>
      <c r="F13" s="19">
        <v>0</v>
      </c>
      <c r="G13" s="18">
        <f>ROUND((C13*E13)+D13,0)</f>
      </c>
    </row>
  </sheetData>
  <dataValidations count="4">
    <dataValidation type="list" showErrorMessage="1" errorTitle="Invalid SKU" error="Choose one of: RB-100, CN-200, DT-300, NC-400, TM-500, BL-600, CL-700, SS-800, GP-900, KP-110, TR-120, HM-130" sqref="A10:A13">
      <formula1>"RB-100,CN-200,DT-300,NC-400,TM-500,BL-600,CL-700,SS-800,GP-900,KP-110,TR-120,HM-130"</formula1>
    </dataValidation>
    <dataValidation type="list" showErrorMessage="1" errorTitle="Invalid SKU" error="Choose one of: RB-100, CN-200, DT-300, NC-400, TM-500, BL-600, CL-700, SS-800, GP-900, KP-110, TR-120, HM-130" sqref="A2:A13">
      <formula1>"RB-100,CN-200,DT-300,NC-400,TM-500,BL-600,CL-700,SS-800,GP-900,KP-110,TR-120,HM-130"</formula1>
    </dataValidation>
    <dataValidation type="decimal" allowBlank="1" showErrorMessage="1" errorTitle="Invalid number" error="Enter a number between 0 and 1000000" sqref="C10:F13">
      <formula1>0</formula1>
      <formula2>1000000</formula2>
    </dataValidation>
    <dataValidation type="decimal" allowBlank="1" showErrorMessage="1" errorTitle="Invalid number" error="Enter a number between 0 and 1000000" sqref="C2:F13">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25" customWidth="1"/>
    <col min="3" max="3" width="22" customWidth="1"/>
    <col min="4" max="4" width="14" customWidth="1"/>
    <col min="5" max="5" width="15" customWidth="1"/>
    <col min="6" max="7" width="13" customWidth="1"/>
    <col min="8" max="8" width="14" customWidth="1"/>
    <col min="9" max="9" width="18" customWidth="1"/>
    <col min="10" max="10" width="12" customWidth="1"/>
    <col min="11" max="11" width="16" customWidth="1"/>
  </cols>
  <sheetData>
    <row r="1" ht="30" customHeight="1" spans="1:11" x14ac:dyDescent="0.25">
      <c r="A1" s="10" t="s">
        <v>31</v>
      </c>
      <c r="B1" s="10" t="s">
        <v>32</v>
      </c>
      <c r="C1" s="10" t="s">
        <v>35</v>
      </c>
      <c r="D1" s="10" t="s">
        <v>132</v>
      </c>
      <c r="E1" s="10" t="s">
        <v>131</v>
      </c>
      <c r="F1" s="10" t="s">
        <v>130</v>
      </c>
      <c r="G1" s="10" t="s">
        <v>133</v>
      </c>
      <c r="H1" s="10" t="s">
        <v>134</v>
      </c>
      <c r="I1" s="10" t="s">
        <v>135</v>
      </c>
      <c r="J1" s="10" t="s">
        <v>36</v>
      </c>
      <c r="K1" s="10" t="s">
        <v>136</v>
      </c>
    </row>
    <row r="2" spans="1:11" x14ac:dyDescent="0.25">
      <c r="A2" s="20">
        <f>Items!A2</f>
      </c>
      <c r="B2" s="17">
        <f>IFERROR(INDEX(Items!$B$2:$B$13,MATCH($A2,Items!$A$2:$A$13,0)),"(unknown SKU)")</f>
      </c>
      <c r="C2" s="17">
        <f>IFERROR(INDEX(Items!$E$2:$E$13,MATCH($A2,Items!$A$2:$A$13,0)),"(unknown supplier)")</f>
      </c>
      <c r="D2" s="18">
        <f>IFERROR(INDEX(Items!$G$2:$G$13,MATCH($A2,Items!$A$2:$A$13,0))+SUMIF('Stock Movements'!$C$2:$C$23,$A2,'Stock Movements'!$G$2:$G$23),0)</f>
      </c>
      <c r="E2" s="18">
        <f>IFERROR(INDEX('Reorder Rules'!$G$2:$G$13,MATCH($A2,'Reorder Rules'!$A$2:$A$13,0)),0)</f>
      </c>
      <c r="F2" s="18">
        <f>IFERROR(INDEX('Reorder Rules'!$F$2:$F$13,MATCH($A2,'Reorder Rules'!$A$2:$A$13,0)),0)</f>
      </c>
      <c r="G2" s="21">
        <f>IF(INDEX(Items!$H$2:$H$13,MATCH($A2,Items!$A$2:$A$13,0))="No","Inactive",IF(D2&lt;=E2,"Low Stock","OK"))</f>
      </c>
      <c r="H2" s="18">
        <f>IF(G2="Low Stock",1,0)</f>
      </c>
      <c r="I2" s="22">
        <f>IF(G2="Low Stock",F2-D2,0)</f>
      </c>
      <c r="J2" s="23">
        <f>IFERROR(INDEX(Items!$F$2:$F$13,MATCH($A2,Items!$A$2:$A$13,0)),0)</f>
      </c>
      <c r="K2" s="24">
        <f>I2*J2</f>
      </c>
    </row>
    <row r="3" spans="1:11" x14ac:dyDescent="0.25">
      <c r="A3" s="20">
        <f>Items!A3</f>
      </c>
      <c r="B3" s="17">
        <f>IFERROR(INDEX(Items!$B$2:$B$13,MATCH($A3,Items!$A$2:$A$13,0)),"(unknown SKU)")</f>
      </c>
      <c r="C3" s="17">
        <f>IFERROR(INDEX(Items!$E$2:$E$13,MATCH($A3,Items!$A$2:$A$13,0)),"(unknown supplier)")</f>
      </c>
      <c r="D3" s="18">
        <f>IFERROR(INDEX(Items!$G$2:$G$13,MATCH($A3,Items!$A$2:$A$13,0))+SUMIF('Stock Movements'!$C$2:$C$23,$A3,'Stock Movements'!$G$2:$G$23),0)</f>
      </c>
      <c r="E3" s="18">
        <f>IFERROR(INDEX('Reorder Rules'!$G$2:$G$13,MATCH($A3,'Reorder Rules'!$A$2:$A$13,0)),0)</f>
      </c>
      <c r="F3" s="18">
        <f>IFERROR(INDEX('Reorder Rules'!$F$2:$F$13,MATCH($A3,'Reorder Rules'!$A$2:$A$13,0)),0)</f>
      </c>
      <c r="G3" s="21">
        <f>IF(INDEX(Items!$H$2:$H$13,MATCH($A3,Items!$A$2:$A$13,0))="No","Inactive",IF(D3&lt;=E3,"Low Stock","OK"))</f>
      </c>
      <c r="H3" s="18">
        <f>IF(G3="Low Stock",1,0)</f>
      </c>
      <c r="I3" s="22">
        <f>IF(G3="Low Stock",F3-D3,0)</f>
      </c>
      <c r="J3" s="23">
        <f>IFERROR(INDEX(Items!$F$2:$F$13,MATCH($A3,Items!$A$2:$A$13,0)),0)</f>
      </c>
      <c r="K3" s="24">
        <f>I3*J3</f>
      </c>
    </row>
    <row r="4" spans="1:11" x14ac:dyDescent="0.25">
      <c r="A4" s="20">
        <f>Items!A4</f>
      </c>
      <c r="B4" s="17">
        <f>IFERROR(INDEX(Items!$B$2:$B$13,MATCH($A4,Items!$A$2:$A$13,0)),"(unknown SKU)")</f>
      </c>
      <c r="C4" s="17">
        <f>IFERROR(INDEX(Items!$E$2:$E$13,MATCH($A4,Items!$A$2:$A$13,0)),"(unknown supplier)")</f>
      </c>
      <c r="D4" s="18">
        <f>IFERROR(INDEX(Items!$G$2:$G$13,MATCH($A4,Items!$A$2:$A$13,0))+SUMIF('Stock Movements'!$C$2:$C$23,$A4,'Stock Movements'!$G$2:$G$23),0)</f>
      </c>
      <c r="E4" s="18">
        <f>IFERROR(INDEX('Reorder Rules'!$G$2:$G$13,MATCH($A4,'Reorder Rules'!$A$2:$A$13,0)),0)</f>
      </c>
      <c r="F4" s="18">
        <f>IFERROR(INDEX('Reorder Rules'!$F$2:$F$13,MATCH($A4,'Reorder Rules'!$A$2:$A$13,0)),0)</f>
      </c>
      <c r="G4" s="21">
        <f>IF(INDEX(Items!$H$2:$H$13,MATCH($A4,Items!$A$2:$A$13,0))="No","Inactive",IF(D4&lt;=E4,"Low Stock","OK"))</f>
      </c>
      <c r="H4" s="18">
        <f>IF(G4="Low Stock",1,0)</f>
      </c>
      <c r="I4" s="22">
        <f>IF(G4="Low Stock",F4-D4,0)</f>
      </c>
      <c r="J4" s="23">
        <f>IFERROR(INDEX(Items!$F$2:$F$13,MATCH($A4,Items!$A$2:$A$13,0)),0)</f>
      </c>
      <c r="K4" s="24">
        <f>I4*J4</f>
      </c>
    </row>
    <row r="5" spans="1:11" x14ac:dyDescent="0.25">
      <c r="A5" s="20">
        <f>Items!A5</f>
      </c>
      <c r="B5" s="17">
        <f>IFERROR(INDEX(Items!$B$2:$B$13,MATCH($A5,Items!$A$2:$A$13,0)),"(unknown SKU)")</f>
      </c>
      <c r="C5" s="17">
        <f>IFERROR(INDEX(Items!$E$2:$E$13,MATCH($A5,Items!$A$2:$A$13,0)),"(unknown supplier)")</f>
      </c>
      <c r="D5" s="18">
        <f>IFERROR(INDEX(Items!$G$2:$G$13,MATCH($A5,Items!$A$2:$A$13,0))+SUMIF('Stock Movements'!$C$2:$C$23,$A5,'Stock Movements'!$G$2:$G$23),0)</f>
      </c>
      <c r="E5" s="18">
        <f>IFERROR(INDEX('Reorder Rules'!$G$2:$G$13,MATCH($A5,'Reorder Rules'!$A$2:$A$13,0)),0)</f>
      </c>
      <c r="F5" s="18">
        <f>IFERROR(INDEX('Reorder Rules'!$F$2:$F$13,MATCH($A5,'Reorder Rules'!$A$2:$A$13,0)),0)</f>
      </c>
      <c r="G5" s="21">
        <f>IF(INDEX(Items!$H$2:$H$13,MATCH($A5,Items!$A$2:$A$13,0))="No","Inactive",IF(D5&lt;=E5,"Low Stock","OK"))</f>
      </c>
      <c r="H5" s="18">
        <f>IF(G5="Low Stock",1,0)</f>
      </c>
      <c r="I5" s="22">
        <f>IF(G5="Low Stock",F5-D5,0)</f>
      </c>
      <c r="J5" s="23">
        <f>IFERROR(INDEX(Items!$F$2:$F$13,MATCH($A5,Items!$A$2:$A$13,0)),0)</f>
      </c>
      <c r="K5" s="24">
        <f>I5*J5</f>
      </c>
    </row>
    <row r="6" spans="1:11" x14ac:dyDescent="0.25">
      <c r="A6" s="20">
        <f>Items!A6</f>
      </c>
      <c r="B6" s="17">
        <f>IFERROR(INDEX(Items!$B$2:$B$13,MATCH($A6,Items!$A$2:$A$13,0)),"(unknown SKU)")</f>
      </c>
      <c r="C6" s="17">
        <f>IFERROR(INDEX(Items!$E$2:$E$13,MATCH($A6,Items!$A$2:$A$13,0)),"(unknown supplier)")</f>
      </c>
      <c r="D6" s="18">
        <f>IFERROR(INDEX(Items!$G$2:$G$13,MATCH($A6,Items!$A$2:$A$13,0))+SUMIF('Stock Movements'!$C$2:$C$23,$A6,'Stock Movements'!$G$2:$G$23),0)</f>
      </c>
      <c r="E6" s="18">
        <f>IFERROR(INDEX('Reorder Rules'!$G$2:$G$13,MATCH($A6,'Reorder Rules'!$A$2:$A$13,0)),0)</f>
      </c>
      <c r="F6" s="18">
        <f>IFERROR(INDEX('Reorder Rules'!$F$2:$F$13,MATCH($A6,'Reorder Rules'!$A$2:$A$13,0)),0)</f>
      </c>
      <c r="G6" s="21">
        <f>IF(INDEX(Items!$H$2:$H$13,MATCH($A6,Items!$A$2:$A$13,0))="No","Inactive",IF(D6&lt;=E6,"Low Stock","OK"))</f>
      </c>
      <c r="H6" s="18">
        <f>IF(G6="Low Stock",1,0)</f>
      </c>
      <c r="I6" s="22">
        <f>IF(G6="Low Stock",F6-D6,0)</f>
      </c>
      <c r="J6" s="23">
        <f>IFERROR(INDEX(Items!$F$2:$F$13,MATCH($A6,Items!$A$2:$A$13,0)),0)</f>
      </c>
      <c r="K6" s="24">
        <f>I6*J6</f>
      </c>
    </row>
    <row r="7" spans="1:11" x14ac:dyDescent="0.25">
      <c r="A7" s="20">
        <f>Items!A7</f>
      </c>
      <c r="B7" s="17">
        <f>IFERROR(INDEX(Items!$B$2:$B$13,MATCH($A7,Items!$A$2:$A$13,0)),"(unknown SKU)")</f>
      </c>
      <c r="C7" s="17">
        <f>IFERROR(INDEX(Items!$E$2:$E$13,MATCH($A7,Items!$A$2:$A$13,0)),"(unknown supplier)")</f>
      </c>
      <c r="D7" s="18">
        <f>IFERROR(INDEX(Items!$G$2:$G$13,MATCH($A7,Items!$A$2:$A$13,0))+SUMIF('Stock Movements'!$C$2:$C$23,$A7,'Stock Movements'!$G$2:$G$23),0)</f>
      </c>
      <c r="E7" s="18">
        <f>IFERROR(INDEX('Reorder Rules'!$G$2:$G$13,MATCH($A7,'Reorder Rules'!$A$2:$A$13,0)),0)</f>
      </c>
      <c r="F7" s="18">
        <f>IFERROR(INDEX('Reorder Rules'!$F$2:$F$13,MATCH($A7,'Reorder Rules'!$A$2:$A$13,0)),0)</f>
      </c>
      <c r="G7" s="21">
        <f>IF(INDEX(Items!$H$2:$H$13,MATCH($A7,Items!$A$2:$A$13,0))="No","Inactive",IF(D7&lt;=E7,"Low Stock","OK"))</f>
      </c>
      <c r="H7" s="18">
        <f>IF(G7="Low Stock",1,0)</f>
      </c>
      <c r="I7" s="22">
        <f>IF(G7="Low Stock",F7-D7,0)</f>
      </c>
      <c r="J7" s="23">
        <f>IFERROR(INDEX(Items!$F$2:$F$13,MATCH($A7,Items!$A$2:$A$13,0)),0)</f>
      </c>
      <c r="K7" s="24">
        <f>I7*J7</f>
      </c>
    </row>
    <row r="8" spans="1:11" x14ac:dyDescent="0.25">
      <c r="A8" s="20">
        <f>Items!A8</f>
      </c>
      <c r="B8" s="17">
        <f>IFERROR(INDEX(Items!$B$2:$B$13,MATCH($A8,Items!$A$2:$A$13,0)),"(unknown SKU)")</f>
      </c>
      <c r="C8" s="17">
        <f>IFERROR(INDEX(Items!$E$2:$E$13,MATCH($A8,Items!$A$2:$A$13,0)),"(unknown supplier)")</f>
      </c>
      <c r="D8" s="18">
        <f>IFERROR(INDEX(Items!$G$2:$G$13,MATCH($A8,Items!$A$2:$A$13,0))+SUMIF('Stock Movements'!$C$2:$C$23,$A8,'Stock Movements'!$G$2:$G$23),0)</f>
      </c>
      <c r="E8" s="18">
        <f>IFERROR(INDEX('Reorder Rules'!$G$2:$G$13,MATCH($A8,'Reorder Rules'!$A$2:$A$13,0)),0)</f>
      </c>
      <c r="F8" s="18">
        <f>IFERROR(INDEX('Reorder Rules'!$F$2:$F$13,MATCH($A8,'Reorder Rules'!$A$2:$A$13,0)),0)</f>
      </c>
      <c r="G8" s="21">
        <f>IF(INDEX(Items!$H$2:$H$13,MATCH($A8,Items!$A$2:$A$13,0))="No","Inactive",IF(D8&lt;=E8,"Low Stock","OK"))</f>
      </c>
      <c r="H8" s="18">
        <f>IF(G8="Low Stock",1,0)</f>
      </c>
      <c r="I8" s="22">
        <f>IF(G8="Low Stock",F8-D8,0)</f>
      </c>
      <c r="J8" s="23">
        <f>IFERROR(INDEX(Items!$F$2:$F$13,MATCH($A8,Items!$A$2:$A$13,0)),0)</f>
      </c>
      <c r="K8" s="24">
        <f>I8*J8</f>
      </c>
    </row>
    <row r="9" spans="1:11" x14ac:dyDescent="0.25">
      <c r="A9" s="20">
        <f>Items!A9</f>
      </c>
      <c r="B9" s="17">
        <f>IFERROR(INDEX(Items!$B$2:$B$13,MATCH($A9,Items!$A$2:$A$13,0)),"(unknown SKU)")</f>
      </c>
      <c r="C9" s="17">
        <f>IFERROR(INDEX(Items!$E$2:$E$13,MATCH($A9,Items!$A$2:$A$13,0)),"(unknown supplier)")</f>
      </c>
      <c r="D9" s="18">
        <f>IFERROR(INDEX(Items!$G$2:$G$13,MATCH($A9,Items!$A$2:$A$13,0))+SUMIF('Stock Movements'!$C$2:$C$23,$A9,'Stock Movements'!$G$2:$G$23),0)</f>
      </c>
      <c r="E9" s="18">
        <f>IFERROR(INDEX('Reorder Rules'!$G$2:$G$13,MATCH($A9,'Reorder Rules'!$A$2:$A$13,0)),0)</f>
      </c>
      <c r="F9" s="18">
        <f>IFERROR(INDEX('Reorder Rules'!$F$2:$F$13,MATCH($A9,'Reorder Rules'!$A$2:$A$13,0)),0)</f>
      </c>
      <c r="G9" s="21">
        <f>IF(INDEX(Items!$H$2:$H$13,MATCH($A9,Items!$A$2:$A$13,0))="No","Inactive",IF(D9&lt;=E9,"Low Stock","OK"))</f>
      </c>
      <c r="H9" s="18">
        <f>IF(G9="Low Stock",1,0)</f>
      </c>
      <c r="I9" s="22">
        <f>IF(G9="Low Stock",F9-D9,0)</f>
      </c>
      <c r="J9" s="23">
        <f>IFERROR(INDEX(Items!$F$2:$F$13,MATCH($A9,Items!$A$2:$A$13,0)),0)</f>
      </c>
      <c r="K9" s="24">
        <f>I9*J9</f>
      </c>
    </row>
    <row r="10" spans="1:11" x14ac:dyDescent="0.25">
      <c r="A10" s="20">
        <f>Items!A10</f>
      </c>
      <c r="B10" s="17">
        <f>IFERROR(INDEX(Items!$B$2:$B$13,MATCH($A10,Items!$A$2:$A$13,0)),"(unknown SKU)")</f>
      </c>
      <c r="C10" s="17">
        <f>IFERROR(INDEX(Items!$E$2:$E$13,MATCH($A10,Items!$A$2:$A$13,0)),"(unknown supplier)")</f>
      </c>
      <c r="D10" s="18">
        <f>IFERROR(INDEX(Items!$G$2:$G$13,MATCH($A10,Items!$A$2:$A$13,0))+SUMIF('Stock Movements'!$C$2:$C$23,$A10,'Stock Movements'!$G$2:$G$23),0)</f>
      </c>
      <c r="E10" s="18">
        <f>IFERROR(INDEX('Reorder Rules'!$G$2:$G$13,MATCH($A10,'Reorder Rules'!$A$2:$A$13,0)),0)</f>
      </c>
      <c r="F10" s="18">
        <f>IFERROR(INDEX('Reorder Rules'!$F$2:$F$13,MATCH($A10,'Reorder Rules'!$A$2:$A$13,0)),0)</f>
      </c>
      <c r="G10" s="21">
        <f>IF(INDEX(Items!$H$2:$H$13,MATCH($A10,Items!$A$2:$A$13,0))="No","Inactive",IF(D10&lt;=E10,"Low Stock","OK"))</f>
      </c>
      <c r="H10" s="18">
        <f>IF(G10="Low Stock",1,0)</f>
      </c>
      <c r="I10" s="22">
        <f>IF(G10="Low Stock",F10-D10,0)</f>
      </c>
      <c r="J10" s="23">
        <f>IFERROR(INDEX(Items!$F$2:$F$13,MATCH($A10,Items!$A$2:$A$13,0)),0)</f>
      </c>
      <c r="K10" s="24">
        <f>I10*J10</f>
      </c>
    </row>
    <row r="11" spans="1:11" x14ac:dyDescent="0.25">
      <c r="A11" s="20">
        <f>Items!A11</f>
      </c>
      <c r="B11" s="17">
        <f>IFERROR(INDEX(Items!$B$2:$B$13,MATCH($A11,Items!$A$2:$A$13,0)),"(unknown SKU)")</f>
      </c>
      <c r="C11" s="17">
        <f>IFERROR(INDEX(Items!$E$2:$E$13,MATCH($A11,Items!$A$2:$A$13,0)),"(unknown supplier)")</f>
      </c>
      <c r="D11" s="18">
        <f>IFERROR(INDEX(Items!$G$2:$G$13,MATCH($A11,Items!$A$2:$A$13,0))+SUMIF('Stock Movements'!$C$2:$C$23,$A11,'Stock Movements'!$G$2:$G$23),0)</f>
      </c>
      <c r="E11" s="18">
        <f>IFERROR(INDEX('Reorder Rules'!$G$2:$G$13,MATCH($A11,'Reorder Rules'!$A$2:$A$13,0)),0)</f>
      </c>
      <c r="F11" s="18">
        <f>IFERROR(INDEX('Reorder Rules'!$F$2:$F$13,MATCH($A11,'Reorder Rules'!$A$2:$A$13,0)),0)</f>
      </c>
      <c r="G11" s="21">
        <f>IF(INDEX(Items!$H$2:$H$13,MATCH($A11,Items!$A$2:$A$13,0))="No","Inactive",IF(D11&lt;=E11,"Low Stock","OK"))</f>
      </c>
      <c r="H11" s="18">
        <f>IF(G11="Low Stock",1,0)</f>
      </c>
      <c r="I11" s="22">
        <f>IF(G11="Low Stock",F11-D11,0)</f>
      </c>
      <c r="J11" s="23">
        <f>IFERROR(INDEX(Items!$F$2:$F$13,MATCH($A11,Items!$A$2:$A$13,0)),0)</f>
      </c>
      <c r="K11" s="24">
        <f>I11*J11</f>
      </c>
    </row>
    <row r="12" spans="1:11" x14ac:dyDescent="0.25">
      <c r="A12" s="20">
        <f>Items!A12</f>
      </c>
      <c r="B12" s="17">
        <f>IFERROR(INDEX(Items!$B$2:$B$13,MATCH($A12,Items!$A$2:$A$13,0)),"(unknown SKU)")</f>
      </c>
      <c r="C12" s="17">
        <f>IFERROR(INDEX(Items!$E$2:$E$13,MATCH($A12,Items!$A$2:$A$13,0)),"(unknown supplier)")</f>
      </c>
      <c r="D12" s="18">
        <f>IFERROR(INDEX(Items!$G$2:$G$13,MATCH($A12,Items!$A$2:$A$13,0))+SUMIF('Stock Movements'!$C$2:$C$23,$A12,'Stock Movements'!$G$2:$G$23),0)</f>
      </c>
      <c r="E12" s="18">
        <f>IFERROR(INDEX('Reorder Rules'!$G$2:$G$13,MATCH($A12,'Reorder Rules'!$A$2:$A$13,0)),0)</f>
      </c>
      <c r="F12" s="18">
        <f>IFERROR(INDEX('Reorder Rules'!$F$2:$F$13,MATCH($A12,'Reorder Rules'!$A$2:$A$13,0)),0)</f>
      </c>
      <c r="G12" s="21">
        <f>IF(INDEX(Items!$H$2:$H$13,MATCH($A12,Items!$A$2:$A$13,0))="No","Inactive",IF(D12&lt;=E12,"Low Stock","OK"))</f>
      </c>
      <c r="H12" s="18">
        <f>IF(G12="Low Stock",1,0)</f>
      </c>
      <c r="I12" s="22">
        <f>IF(G12="Low Stock",F12-D12,0)</f>
      </c>
      <c r="J12" s="23">
        <f>IFERROR(INDEX(Items!$F$2:$F$13,MATCH($A12,Items!$A$2:$A$13,0)),0)</f>
      </c>
      <c r="K12" s="24">
        <f>I12*J12</f>
      </c>
    </row>
    <row r="13" spans="1:11" x14ac:dyDescent="0.25">
      <c r="A13" s="20">
        <f>Items!A13</f>
      </c>
      <c r="B13" s="17">
        <f>IFERROR(INDEX(Items!$B$2:$B$13,MATCH($A13,Items!$A$2:$A$13,0)),"(unknown SKU)")</f>
      </c>
      <c r="C13" s="17">
        <f>IFERROR(INDEX(Items!$E$2:$E$13,MATCH($A13,Items!$A$2:$A$13,0)),"(unknown supplier)")</f>
      </c>
      <c r="D13" s="18">
        <f>IFERROR(INDEX(Items!$G$2:$G$13,MATCH($A13,Items!$A$2:$A$13,0))+SUMIF('Stock Movements'!$C$2:$C$23,$A13,'Stock Movements'!$G$2:$G$23),0)</f>
      </c>
      <c r="E13" s="18">
        <f>IFERROR(INDEX('Reorder Rules'!$G$2:$G$13,MATCH($A13,'Reorder Rules'!$A$2:$A$13,0)),0)</f>
      </c>
      <c r="F13" s="18">
        <f>IFERROR(INDEX('Reorder Rules'!$F$2:$F$13,MATCH($A13,'Reorder Rules'!$A$2:$A$13,0)),0)</f>
      </c>
      <c r="G13" s="21">
        <f>IF(INDEX(Items!$H$2:$H$13,MATCH($A13,Items!$A$2:$A$13,0))="No","Inactive",IF(D13&lt;=E13,"Low Stock","OK"))</f>
      </c>
      <c r="H13" s="18">
        <f>IF(G13="Low Stock",1,0)</f>
      </c>
      <c r="I13" s="22">
        <f>IF(G13="Low Stock",F13-D13,0)</f>
      </c>
      <c r="J13" s="23">
        <f>IFERROR(INDEX(Items!$F$2:$F$13,MATCH($A13,Items!$A$2:$A$13,0)),0)</f>
      </c>
      <c r="K13" s="24">
        <f>I13*J13</f>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howGridLines="0"/>
  </sheetViews>
  <sheetFormatPr defaultRowHeight="15" outlineLevelRow="0" outlineLevelCol="0" x14ac:dyDescent="55"/>
  <cols>
    <col min="1" max="1" width="28" customWidth="1"/>
    <col min="2" max="2" width="18" customWidth="1"/>
    <col min="3" max="3" width="22" customWidth="1"/>
    <col min="4" max="5" width="18" customWidth="1"/>
    <col min="6" max="8" width="16" customWidth="1"/>
  </cols>
  <sheetData>
    <row r="1" spans="1:6" x14ac:dyDescent="0.25">
      <c r="A1" s="1" t="s">
        <v>137</v>
      </c>
      <c r="B1" s="1"/>
      <c r="C1" s="1"/>
      <c r="D1" s="1"/>
      <c r="E1" s="1"/>
      <c r="F1" s="1"/>
    </row>
    <row r="2" spans="1:3" x14ac:dyDescent="0.25">
      <c r="A2" s="2"/>
      <c r="C2" s="2"/>
    </row>
    <row r="3" ht="30" customHeight="1" spans="1:6" x14ac:dyDescent="0.25">
      <c r="A3" s="10" t="s">
        <v>138</v>
      </c>
      <c r="B3" s="10" t="s">
        <v>139</v>
      </c>
      <c r="C3" s="10" t="s">
        <v>23</v>
      </c>
      <c r="D3" s="10" t="s">
        <v>33</v>
      </c>
      <c r="E3" s="10" t="s">
        <v>140</v>
      </c>
      <c r="F3" s="10" t="s">
        <v>141</v>
      </c>
    </row>
    <row r="4" spans="1:6" x14ac:dyDescent="0.25">
      <c r="A4" s="5" t="s">
        <v>142</v>
      </c>
      <c r="B4" s="22">
        <f>SUM('Purchase Plan'!$D$2:$D$13)</f>
      </c>
      <c r="C4" s="2"/>
      <c r="D4" s="25" t="s">
        <v>41</v>
      </c>
      <c r="E4" s="26">
        <f>SUMIFS($E$19:$E$30,$B$19:$B$30,D4)</f>
      </c>
      <c r="F4" s="18">
        <f>SUMIFS($F$19:$F$30,$B$19:$B$30,D4)</f>
      </c>
    </row>
    <row r="5" spans="1:6" x14ac:dyDescent="0.25">
      <c r="A5" s="5" t="s">
        <v>143</v>
      </c>
      <c r="B5" s="24">
        <f>SUM($E$19:$E$30)</f>
      </c>
      <c r="C5" s="2"/>
      <c r="D5" s="25" t="s">
        <v>50</v>
      </c>
      <c r="E5" s="26">
        <f>SUMIFS($E$19:$E$30,$B$19:$B$30,D5)</f>
      </c>
      <c r="F5" s="18">
        <f>SUMIFS($F$19:$F$30,$B$19:$B$30,D5)</f>
      </c>
    </row>
    <row r="6" spans="1:6" x14ac:dyDescent="0.25">
      <c r="A6" s="5" t="s">
        <v>144</v>
      </c>
      <c r="B6" s="22">
        <f>SUM('Purchase Plan'!$H$2:$H$13)</f>
      </c>
      <c r="C6" s="2"/>
      <c r="D6" s="25" t="s">
        <v>57</v>
      </c>
      <c r="E6" s="26">
        <f>SUMIFS($E$19:$E$30,$B$19:$B$30,D6)</f>
      </c>
      <c r="F6" s="18">
        <f>SUMIFS($F$19:$F$30,$B$19:$B$30,D6)</f>
      </c>
    </row>
    <row r="7" spans="1:6" x14ac:dyDescent="0.25">
      <c r="A7" s="5" t="s">
        <v>145</v>
      </c>
      <c r="B7" s="22">
        <f>SUM('Purchase Plan'!$I$2:$I$13)</f>
      </c>
      <c r="C7" s="2"/>
      <c r="D7" s="25" t="s">
        <v>61</v>
      </c>
      <c r="E7" s="26">
        <f>SUMIFS($E$19:$E$30,$B$19:$B$30,D7)</f>
      </c>
      <c r="F7" s="18">
        <f>SUMIFS($F$19:$F$30,$B$19:$B$30,D7)</f>
      </c>
    </row>
    <row r="8" spans="1:6" x14ac:dyDescent="0.25">
      <c r="A8" s="5" t="s">
        <v>146</v>
      </c>
      <c r="B8" s="24">
        <f>SUM('Purchase Plan'!$K$2:$K$13)</f>
      </c>
      <c r="C8" s="2"/>
      <c r="D8" s="25" t="s">
        <v>70</v>
      </c>
      <c r="E8" s="26">
        <f>SUMIFS($E$19:$E$30,$B$19:$B$30,D8)</f>
      </c>
      <c r="F8" s="18">
        <f>SUMIFS($F$19:$F$30,$B$19:$B$30,D8)</f>
      </c>
    </row>
    <row r="9" spans="1:3" x14ac:dyDescent="0.25">
      <c r="A9" s="2"/>
      <c r="C9" s="2"/>
    </row>
    <row r="10" spans="1:3" x14ac:dyDescent="0.25">
      <c r="A10" s="2"/>
      <c r="C10" s="2"/>
    </row>
    <row r="11" spans="1:6" x14ac:dyDescent="0.25">
      <c r="A11" s="3" t="s">
        <v>147</v>
      </c>
      <c r="B11" s="3"/>
      <c r="C11" s="3"/>
      <c r="D11" s="3"/>
      <c r="E11" s="3"/>
      <c r="F11" s="3"/>
    </row>
    <row r="12" ht="30" customHeight="1" spans="1:5" x14ac:dyDescent="0.25">
      <c r="A12" s="10" t="s">
        <v>148</v>
      </c>
      <c r="B12" s="10" t="s">
        <v>31</v>
      </c>
      <c r="C12" s="10" t="s">
        <v>32</v>
      </c>
      <c r="D12" s="10" t="s">
        <v>135</v>
      </c>
      <c r="E12" s="10" t="s">
        <v>136</v>
      </c>
    </row>
    <row r="13" spans="1:5" x14ac:dyDescent="0.25">
      <c r="A13" s="27">
        <v>1</v>
      </c>
      <c r="B13" s="28">
        <f>INDEX('Purchase Plan'!$A$2:$A$13,MATCH(D13,'Purchase Plan'!$I$2:$I$13,0))</f>
      </c>
      <c r="C13" s="29">
        <f>IFERROR(INDEX('Purchase Plan'!$B$2:$B$13,MATCH($B13,'Purchase Plan'!$A$2:$A$13,0)),"(no item)")</f>
      </c>
      <c r="D13" s="22">
        <f>LARGE('Purchase Plan'!$I$2:$I$13,1)</f>
      </c>
      <c r="E13" s="24">
        <f>IFERROR(INDEX('Purchase Plan'!$K$2:$K$13,MATCH($B13,'Purchase Plan'!$A$2:$A$13,0)),0)</f>
      </c>
    </row>
    <row r="14" spans="1:5" x14ac:dyDescent="0.25">
      <c r="A14" s="27">
        <v>2</v>
      </c>
      <c r="B14" s="28">
        <f>INDEX('Purchase Plan'!$A$2:$A$13,MATCH(D14,'Purchase Plan'!$I$2:$I$13,0))</f>
      </c>
      <c r="C14" s="29">
        <f>IFERROR(INDEX('Purchase Plan'!$B$2:$B$13,MATCH($B14,'Purchase Plan'!$A$2:$A$13,0)),"(no item)")</f>
      </c>
      <c r="D14" s="22">
        <f>LARGE('Purchase Plan'!$I$2:$I$13,2)</f>
      </c>
      <c r="E14" s="24">
        <f>IFERROR(INDEX('Purchase Plan'!$K$2:$K$13,MATCH($B14,'Purchase Plan'!$A$2:$A$13,0)),0)</f>
      </c>
    </row>
    <row r="15" spans="1:5" x14ac:dyDescent="0.25">
      <c r="A15" s="27">
        <v>3</v>
      </c>
      <c r="B15" s="28">
        <f>INDEX('Purchase Plan'!$A$2:$A$13,MATCH(D15,'Purchase Plan'!$I$2:$I$13,0))</f>
      </c>
      <c r="C15" s="29">
        <f>IFERROR(INDEX('Purchase Plan'!$B$2:$B$13,MATCH($B15,'Purchase Plan'!$A$2:$A$13,0)),"(no item)")</f>
      </c>
      <c r="D15" s="22">
        <f>LARGE('Purchase Plan'!$I$2:$I$13,3)</f>
      </c>
      <c r="E15" s="24">
        <f>IFERROR(INDEX('Purchase Plan'!$K$2:$K$13,MATCH($B15,'Purchase Plan'!$A$2:$A$13,0)),0)</f>
      </c>
    </row>
    <row r="16" spans="1:3" x14ac:dyDescent="0.25">
      <c r="A16" s="2"/>
      <c r="C16" s="2"/>
    </row>
    <row r="17" spans="1:3" x14ac:dyDescent="0.25">
      <c r="A17" s="2"/>
      <c r="C17" s="2"/>
    </row>
    <row r="18" ht="30" customHeight="1" spans="1:6" x14ac:dyDescent="0.25">
      <c r="A18" s="10" t="s">
        <v>31</v>
      </c>
      <c r="B18" s="10" t="s">
        <v>33</v>
      </c>
      <c r="C18" s="10" t="s">
        <v>132</v>
      </c>
      <c r="D18" s="10" t="s">
        <v>36</v>
      </c>
      <c r="E18" s="10" t="s">
        <v>140</v>
      </c>
      <c r="F18" s="10" t="s">
        <v>134</v>
      </c>
    </row>
    <row r="19" spans="1:6" x14ac:dyDescent="0.25">
      <c r="A19" s="30">
        <f>'Purchase Plan'!A2</f>
      </c>
      <c r="B19" s="31">
        <f>IFERROR(INDEX(Items!$C$2:$C$13,MATCH($A19,Items!$A$2:$A$13,0)),"(unknown category)")</f>
      </c>
      <c r="C19" s="32">
        <f>'Purchase Plan'!D2</f>
      </c>
      <c r="D19" s="26">
        <f>'Purchase Plan'!J2</f>
      </c>
      <c r="E19" s="26">
        <f>C19*D19</f>
      </c>
      <c r="F19" s="18">
        <f>'Purchase Plan'!H2</f>
      </c>
    </row>
    <row r="20" spans="1:6" x14ac:dyDescent="0.25">
      <c r="A20" s="30">
        <f>'Purchase Plan'!A3</f>
      </c>
      <c r="B20" s="31">
        <f>IFERROR(INDEX(Items!$C$2:$C$13,MATCH($A20,Items!$A$2:$A$13,0)),"(unknown category)")</f>
      </c>
      <c r="C20" s="32">
        <f>'Purchase Plan'!D3</f>
      </c>
      <c r="D20" s="26">
        <f>'Purchase Plan'!J3</f>
      </c>
      <c r="E20" s="26">
        <f>C20*D20</f>
      </c>
      <c r="F20" s="18">
        <f>'Purchase Plan'!H3</f>
      </c>
    </row>
    <row r="21" spans="1:6" x14ac:dyDescent="0.25">
      <c r="A21" s="30">
        <f>'Purchase Plan'!A4</f>
      </c>
      <c r="B21" s="31">
        <f>IFERROR(INDEX(Items!$C$2:$C$13,MATCH($A21,Items!$A$2:$A$13,0)),"(unknown category)")</f>
      </c>
      <c r="C21" s="32">
        <f>'Purchase Plan'!D4</f>
      </c>
      <c r="D21" s="26">
        <f>'Purchase Plan'!J4</f>
      </c>
      <c r="E21" s="26">
        <f>C21*D21</f>
      </c>
      <c r="F21" s="18">
        <f>'Purchase Plan'!H4</f>
      </c>
    </row>
    <row r="22" spans="1:6" x14ac:dyDescent="0.25">
      <c r="A22" s="30">
        <f>'Purchase Plan'!A5</f>
      </c>
      <c r="B22" s="31">
        <f>IFERROR(INDEX(Items!$C$2:$C$13,MATCH($A22,Items!$A$2:$A$13,0)),"(unknown category)")</f>
      </c>
      <c r="C22" s="32">
        <f>'Purchase Plan'!D5</f>
      </c>
      <c r="D22" s="26">
        <f>'Purchase Plan'!J5</f>
      </c>
      <c r="E22" s="26">
        <f>C22*D22</f>
      </c>
      <c r="F22" s="18">
        <f>'Purchase Plan'!H5</f>
      </c>
    </row>
    <row r="23" spans="1:6" x14ac:dyDescent="0.25">
      <c r="A23" s="30">
        <f>'Purchase Plan'!A6</f>
      </c>
      <c r="B23" s="31">
        <f>IFERROR(INDEX(Items!$C$2:$C$13,MATCH($A23,Items!$A$2:$A$13,0)),"(unknown category)")</f>
      </c>
      <c r="C23" s="32">
        <f>'Purchase Plan'!D6</f>
      </c>
      <c r="D23" s="26">
        <f>'Purchase Plan'!J6</f>
      </c>
      <c r="E23" s="26">
        <f>C23*D23</f>
      </c>
      <c r="F23" s="18">
        <f>'Purchase Plan'!H6</f>
      </c>
    </row>
    <row r="24" spans="1:6" x14ac:dyDescent="0.25">
      <c r="A24" s="30">
        <f>'Purchase Plan'!A7</f>
      </c>
      <c r="B24" s="31">
        <f>IFERROR(INDEX(Items!$C$2:$C$13,MATCH($A24,Items!$A$2:$A$13,0)),"(unknown category)")</f>
      </c>
      <c r="C24" s="32">
        <f>'Purchase Plan'!D7</f>
      </c>
      <c r="D24" s="26">
        <f>'Purchase Plan'!J7</f>
      </c>
      <c r="E24" s="26">
        <f>C24*D24</f>
      </c>
      <c r="F24" s="18">
        <f>'Purchase Plan'!H7</f>
      </c>
    </row>
    <row r="25" spans="1:6" x14ac:dyDescent="0.25">
      <c r="A25" s="30">
        <f>'Purchase Plan'!A8</f>
      </c>
      <c r="B25" s="31">
        <f>IFERROR(INDEX(Items!$C$2:$C$13,MATCH($A25,Items!$A$2:$A$13,0)),"(unknown category)")</f>
      </c>
      <c r="C25" s="32">
        <f>'Purchase Plan'!D8</f>
      </c>
      <c r="D25" s="26">
        <f>'Purchase Plan'!J8</f>
      </c>
      <c r="E25" s="26">
        <f>C25*D25</f>
      </c>
      <c r="F25" s="18">
        <f>'Purchase Plan'!H8</f>
      </c>
    </row>
    <row r="26" spans="1:6" x14ac:dyDescent="0.25">
      <c r="A26" s="30">
        <f>'Purchase Plan'!A9</f>
      </c>
      <c r="B26" s="31">
        <f>IFERROR(INDEX(Items!$C$2:$C$13,MATCH($A26,Items!$A$2:$A$13,0)),"(unknown category)")</f>
      </c>
      <c r="C26" s="32">
        <f>'Purchase Plan'!D9</f>
      </c>
      <c r="D26" s="26">
        <f>'Purchase Plan'!J9</f>
      </c>
      <c r="E26" s="26">
        <f>C26*D26</f>
      </c>
      <c r="F26" s="18">
        <f>'Purchase Plan'!H9</f>
      </c>
    </row>
    <row r="27" spans="1:6" x14ac:dyDescent="0.25">
      <c r="A27" s="30">
        <f>'Purchase Plan'!A10</f>
      </c>
      <c r="B27" s="31">
        <f>IFERROR(INDEX(Items!$C$2:$C$13,MATCH($A27,Items!$A$2:$A$13,0)),"(unknown category)")</f>
      </c>
      <c r="C27" s="32">
        <f>'Purchase Plan'!D10</f>
      </c>
      <c r="D27" s="26">
        <f>'Purchase Plan'!J10</f>
      </c>
      <c r="E27" s="26">
        <f>C27*D27</f>
      </c>
      <c r="F27" s="18">
        <f>'Purchase Plan'!H10</f>
      </c>
    </row>
    <row r="28" spans="1:6" x14ac:dyDescent="0.25">
      <c r="A28" s="30">
        <f>'Purchase Plan'!A11</f>
      </c>
      <c r="B28" s="31">
        <f>IFERROR(INDEX(Items!$C$2:$C$13,MATCH($A28,Items!$A$2:$A$13,0)),"(unknown category)")</f>
      </c>
      <c r="C28" s="32">
        <f>'Purchase Plan'!D11</f>
      </c>
      <c r="D28" s="26">
        <f>'Purchase Plan'!J11</f>
      </c>
      <c r="E28" s="26">
        <f>C28*D28</f>
      </c>
      <c r="F28" s="18">
        <f>'Purchase Plan'!H11</f>
      </c>
    </row>
    <row r="29" spans="1:6" x14ac:dyDescent="0.25">
      <c r="A29" s="30">
        <f>'Purchase Plan'!A12</f>
      </c>
      <c r="B29" s="31">
        <f>IFERROR(INDEX(Items!$C$2:$C$13,MATCH($A29,Items!$A$2:$A$13,0)),"(unknown category)")</f>
      </c>
      <c r="C29" s="32">
        <f>'Purchase Plan'!D12</f>
      </c>
      <c r="D29" s="26">
        <f>'Purchase Plan'!J12</f>
      </c>
      <c r="E29" s="26">
        <f>C29*D29</f>
      </c>
      <c r="F29" s="18">
        <f>'Purchase Plan'!H12</f>
      </c>
    </row>
    <row r="30" spans="1:6" x14ac:dyDescent="0.25">
      <c r="A30" s="30">
        <f>'Purchase Plan'!A13</f>
      </c>
      <c r="B30" s="31">
        <f>IFERROR(INDEX(Items!$C$2:$C$13,MATCH($A30,Items!$A$2:$A$13,0)),"(unknown category)")</f>
      </c>
      <c r="C30" s="32">
        <f>'Purchase Plan'!D13</f>
      </c>
      <c r="D30" s="26">
        <f>'Purchase Plan'!J13</f>
      </c>
      <c r="E30" s="26">
        <f>C30*D30</f>
      </c>
      <c r="F30" s="18">
        <f>'Purchase Plan'!H13</f>
      </c>
    </row>
  </sheetData>
  <mergeCells count="2">
    <mergeCell ref="A1:F1"/>
    <mergeCell ref="A11:F1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Items</vt:lpstr>
      <vt:lpstr>Stock Movements</vt:lpstr>
      <vt:lpstr>Reorder Rules</vt:lpstr>
      <vt:lpstr>Purchase Plan</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2026-07-29T08:59:21Z</dcterms:created>
  <dcterms:modified xsi:type="dcterms:W3CDTF">2026-07-29T08:59:21Z</dcterms:modified>
</cp:coreProperties>
</file>