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structions" state="visible" r:id="rId4"/>
    <sheet sheetId="2" name="Vendor Bills" state="visible" r:id="rId5"/>
    <sheet sheetId="3" name="Payment Calendar" state="visible" r:id="rId6"/>
    <sheet sheetId="4" name="Aging" state="visible" r:id="rId7"/>
    <sheet sheetId="5" name="Cash Requirements" state="visible" r:id="rId8"/>
    <sheet sheetId="6" name="Summary" state="visible" r:id="rId9"/>
  </sheets>
  <calcPr calcId="171027"/>
</workbook>
</file>

<file path=xl/sharedStrings.xml><?xml version="1.0" encoding="utf-8"?>
<sst xmlns="http://schemas.openxmlformats.org/spreadsheetml/2006/main" count="200" uniqueCount="148">
  <si>
    <t>Invoice Tracker Excel Template</t>
  </si>
  <si>
    <t>Purpose</t>
  </si>
  <si>
    <t>This workbook helps a small accounting or operations team track vendor invoices from receipt through payment: enter each vendor bill once, then use the Payment Calendar, Aging, Cash Requirements, and Summary sheets to see what is overdue, what cash is needed next, and which vendor bill needs attention first. Replace the synthetic sample data with your own bills and every calculated sheet updates automatically.</t>
  </si>
  <si>
    <t>Clean-room disclosure</t>
  </si>
  <si>
    <t>Clean-room disclosure: every formula, layout, and sample figure in this workbook was authored from scratch for excel.tv. No vendor workbook, template, branding, connector behavior, or sample dataset was downloaded, inspected, mirrored, transformed, or adapted in building this file. All vendor names and dollar amounts shown are synthetic and for illustration only.</t>
  </si>
  <si>
    <t>What’s in this workbook</t>
  </si>
  <si>
    <t>Vendor Bills</t>
  </si>
  <si>
    <t>The only required input table: bill ID, vendor, category, invoice date, due date, amount, payment status, payment date, priority, and notes.</t>
  </si>
  <si>
    <t>Payment Calendar</t>
  </si>
  <si>
    <t>A calculated schedule that pulls each bill, assigns it to a cash-timing bucket against the Summary as-of date, and excludes Paid and On Hold bills from scheduled cash requirements.</t>
  </si>
  <si>
    <t>Aging</t>
  </si>
  <si>
    <t>A calculated AP aging report: days past due, aging bucket, open amount, and helper bucket columns for Current, 1-30, 31-60, 61-90, and 90+ days.</t>
  </si>
  <si>
    <t>Cash Requirements</t>
  </si>
  <si>
    <t>A SUMIF rollup of scheduled cash needs by timing bucket: Overdue, Next 7 Days, 8-14 Days, 15-30 Days, Later, and On Hold.</t>
  </si>
  <si>
    <t>Summary</t>
  </si>
  <si>
    <t>The dashboard page: set the as-of date, review total open AP, overdue AP, cash needed in the next 7 days, open bill count, largest open bill, top 3 scheduled payments, and aging totals.</t>
  </si>
  <si>
    <t>How to use this workbook</t>
  </si>
  <si>
    <t>1. Open Vendor Bills and replace the synthetic sample rows with your own vendor invoices. Keep each Bill ID unique.</t>
  </si>
  <si>
    <t>2. Use the Payment Status dropdown to mark each bill as Unpaid, Scheduled, Paid, or On Hold. Paid bills should also have a Payment Date.</t>
  </si>
  <si>
    <t>3. Open Summary and set the As Of Date. Payment Calendar, Aging, Cash Requirements, and Summary all calculate against that date.</t>
  </si>
  <si>
    <t>4. Review Aging for overdue bills and the exact aging bucket behind the totals.</t>
  </si>
  <si>
    <t>5. Review Cash Requirements before a payment run to see how much cash is needed for overdue bills, the next 7 days, and later windows.</t>
  </si>
  <si>
    <t>Colour legend</t>
  </si>
  <si>
    <t/>
  </si>
  <si>
    <t>Input — enter or edit your own data here</t>
  </si>
  <si>
    <t>Calculated — formula-driven, please do not overwrite</t>
  </si>
  <si>
    <t>Output — key result for reporting and dashboards</t>
  </si>
  <si>
    <t>Using this workbook in Google Sheets</t>
  </si>
  <si>
    <t>To use this workbook in Google Sheets: open Google Sheets, choose File &gt; Import &gt; Upload, select this .xlsx file, and choose "Insert new sheet(s)". Every formula in this workbook (SUM, SUMIF, SUMIFS, IF, IFERROR, INDEX, MATCH, ABS, ROUND, LARGE, plus date arithmetic and comparisons) is natively supported in Google Sheets, so no formula substitutions are required. Dropdown data validation for Payment Status and Priority carries over on import.</t>
  </si>
  <si>
    <t>Limitations</t>
  </si>
  <si>
    <t>This is a tracker, not an accounting subledger. It does not post journal entries, approve payments, detect duplicate invoices automatically, handle partial payments, or connect to a bank. The aging logic is driven by the Summary as-of date, so update that date before relying on the dashboard. On Hold bills remain in total open AP and AP aging because they are still liabilities, but Cash Requirements separates them from the scheduled payment-run buckets. The top-3 scheduled payment ranking uses LARGE + MATCH, which returns the first matching vendor if two scheduled payments have the exact same dollar amount.</t>
  </si>
  <si>
    <t>★ Free template from Excel.TV — get more free Excel &amp; Google Sheets templates →</t>
  </si>
  <si>
    <t>Enter every vendor invoice here. Blue cells are inputs; calculated sheets read from this table. Use Status="Paid" only after a payment has actually been made, and put disputed items on "On Hold" instead of deleting them.</t>
  </si>
  <si>
    <t>Bill ID</t>
  </si>
  <si>
    <t>Vendor</t>
  </si>
  <si>
    <t>Category</t>
  </si>
  <si>
    <t>Invoice Date</t>
  </si>
  <si>
    <t>Due Date</t>
  </si>
  <si>
    <t>Amount</t>
  </si>
  <si>
    <t>Payment Status</t>
  </si>
  <si>
    <t>Payment Date</t>
  </si>
  <si>
    <t>Priority</t>
  </si>
  <si>
    <t>Notes</t>
  </si>
  <si>
    <t>AP-1001</t>
  </si>
  <si>
    <t>Northstar Office Supplies</t>
  </si>
  <si>
    <t>Office Supplies</t>
  </si>
  <si>
    <t>Unpaid</t>
  </si>
  <si>
    <t>Normal</t>
  </si>
  <si>
    <t>July supply order for the operations team.</t>
  </si>
  <si>
    <t>AP-1002</t>
  </si>
  <si>
    <t>Blue Ridge Hosting</t>
  </si>
  <si>
    <t>Software &amp; Hosting</t>
  </si>
  <si>
    <t>Scheduled</t>
  </si>
  <si>
    <t>Monthly hosting and backup services.</t>
  </si>
  <si>
    <t>AP-1003</t>
  </si>
  <si>
    <t>Meridian Freight</t>
  </si>
  <si>
    <t>Freight</t>
  </si>
  <si>
    <t>High</t>
  </si>
  <si>
    <t>Inbound freight tied to June customer shipments.</t>
  </si>
  <si>
    <t>AP-1004</t>
  </si>
  <si>
    <t>Pine Street Leasing</t>
  </si>
  <si>
    <t>Facilities</t>
  </si>
  <si>
    <t>Office lease payment for August occupancy.</t>
  </si>
  <si>
    <t>AP-1005</t>
  </si>
  <si>
    <t>Summit Print Co.</t>
  </si>
  <si>
    <t>Marketing</t>
  </si>
  <si>
    <t>On Hold</t>
  </si>
  <si>
    <t>Held while quantity discrepancy is reviewed.</t>
  </si>
  <si>
    <t>AP-1006</t>
  </si>
  <si>
    <t>Harbor Utilities</t>
  </si>
  <si>
    <t>Utilities</t>
  </si>
  <si>
    <t>Electricity and water for the main office.</t>
  </si>
  <si>
    <t>AP-1007</t>
  </si>
  <si>
    <t>Acorn Legal Group</t>
  </si>
  <si>
    <t>Professional Fees</t>
  </si>
  <si>
    <t>Contract review and policy memo.</t>
  </si>
  <si>
    <t>AP-1008</t>
  </si>
  <si>
    <t>Cityline Telecom</t>
  </si>
  <si>
    <t>Telecom</t>
  </si>
  <si>
    <t>Low</t>
  </si>
  <si>
    <t>Mobile and office phone service.</t>
  </si>
  <si>
    <t>AP-1009</t>
  </si>
  <si>
    <t>Bright Path Insurance</t>
  </si>
  <si>
    <t>Insurance</t>
  </si>
  <si>
    <t>Paid</t>
  </si>
  <si>
    <t>Quarterly liability insurance premium.</t>
  </si>
  <si>
    <t>AP-1010</t>
  </si>
  <si>
    <t>Willow Creek Maintenance</t>
  </si>
  <si>
    <t>HVAC service and filter replacement.</t>
  </si>
  <si>
    <t>AP-1011</t>
  </si>
  <si>
    <t>Atlas Equipment Rental</t>
  </si>
  <si>
    <t>Equipment</t>
  </si>
  <si>
    <t>Short-term warehouse equipment rental.</t>
  </si>
  <si>
    <t>AP-1012</t>
  </si>
  <si>
    <t>Meadow Analytics</t>
  </si>
  <si>
    <t>Quarterly reporting add-on license.</t>
  </si>
  <si>
    <t>This calculated sheet assigns each vendor bill to a payment-timing bucket based on the Summary as-of date. Paid bills and On Hold bills are visible, but they are excluded from Scheduled Payment Amount.</t>
  </si>
  <si>
    <t>As Of Date</t>
  </si>
  <si>
    <t>Status</t>
  </si>
  <si>
    <t>Days Until Due</t>
  </si>
  <si>
    <t>Cash Bucket</t>
  </si>
  <si>
    <t>Scheduled Payment Amount</t>
  </si>
  <si>
    <t>This calculated AP aging report uses the Summary as-of date. Paid bills show zero open amount; On Hold bills stay in aging because the liability has not disappeared.</t>
  </si>
  <si>
    <t>Days Past Due</t>
  </si>
  <si>
    <t>Aging Bucket</t>
  </si>
  <si>
    <t>Open Amount</t>
  </si>
  <si>
    <t>Current</t>
  </si>
  <si>
    <t>1-30</t>
  </si>
  <si>
    <t>31-60</t>
  </si>
  <si>
    <t>61-90</t>
  </si>
  <si>
    <t>90+</t>
  </si>
  <si>
    <t>Payment-run planning by timing bucket. Paid bills and On Hold bills do not flow into scheduled cash needed; On Hold is listed separately so disputed items stay visible.</t>
  </si>
  <si>
    <t>Description</t>
  </si>
  <si>
    <t>Scheduled Cash Needed</t>
  </si>
  <si>
    <t>Bill Count</t>
  </si>
  <si>
    <t>Share of Scheduled Cash</t>
  </si>
  <si>
    <t>Overdue</t>
  </si>
  <si>
    <t>Due before the as-of date and not paid or on hold</t>
  </si>
  <si>
    <t>Next 7 Days</t>
  </si>
  <si>
    <t>Due from the as-of date through the next 7 days</t>
  </si>
  <si>
    <t>8-14 Days</t>
  </si>
  <si>
    <t>Due 8 to 14 days after the as-of date</t>
  </si>
  <si>
    <t>15-30 Days</t>
  </si>
  <si>
    <t>Due 15 to 30 days after the as-of date</t>
  </si>
  <si>
    <t>Later</t>
  </si>
  <si>
    <t>Due more than 30 days after the as-of date</t>
  </si>
  <si>
    <t>Disputed or blocked items kept out of the payment run</t>
  </si>
  <si>
    <t>Total Scheduled Cash</t>
  </si>
  <si>
    <t>AP snapshot</t>
  </si>
  <si>
    <t>Metric</t>
  </si>
  <si>
    <t>Value</t>
  </si>
  <si>
    <t>How it is calculated</t>
  </si>
  <si>
    <t>Total Open AP</t>
  </si>
  <si>
    <t>All non-paid vendor bills, including On Hold items.</t>
  </si>
  <si>
    <t>Overdue AP</t>
  </si>
  <si>
    <t>Open bills past due as of the selected date.</t>
  </si>
  <si>
    <t>Cash Needed Next 7 Days</t>
  </si>
  <si>
    <t>Scheduled cash for bills due today through 7 days out.</t>
  </si>
  <si>
    <t>Open Bill Count</t>
  </si>
  <si>
    <t>Count of bills with an open amount.</t>
  </si>
  <si>
    <t>Largest Open Bill</t>
  </si>
  <si>
    <t>Largest unpaid, scheduled, or on-hold bill by amount.</t>
  </si>
  <si>
    <t>Aging totals</t>
  </si>
  <si>
    <t>Total Open</t>
  </si>
  <si>
    <t>Top 3 scheduled payments</t>
  </si>
  <si>
    <t>Rank</t>
  </si>
  <si>
    <t>Scheduled Amount</t>
  </si>
  <si>
    <t>Largest Open Bill Vendor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</si>
</sst>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yyyy-mm-dd"/>
    <numFmt numFmtId="165" formatCode="$#,##0.00"/>
    <numFmt numFmtId="166" formatCode="0.0%"/>
  </numFmts>
  <fonts count="8" x14ac:knownFonts="1">
    <font>
      <color theme="1"/>
      <family val="2"/>
      <scheme val="minor"/>
      <sz val="11"/>
      <name val="Calibri"/>
    </font>
    <font>
      <b/>
      <sz val="16"/>
    </font>
    <font>
      <b/>
      <sz val="12"/>
    </font>
    <font>
      <i/>
    </font>
    <font>
      <b/>
    </font>
    <font>
      <b/>
      <u/>
      <color rgb="FF1155CC"/>
      <sz val="13"/>
    </font>
    <font>
      <b/>
      <color rgb="FFFFFFFF"/>
    </font>
    <font>
      <b/>
      <u/>
      <color rgb="FF1155CC"/>
      <sz val="12"/>
    </font>
  </fonts>
  <fills count="6">
    <fill>
      <patternFill patternType="none"/>
    </fill>
    <fill>
      <patternFill patternType="gray125"/>
    </fill>
    <fill>
      <patternFill patternType="solid">
        <fgColor rgb="FFDCE6F1"/>
      </patternFill>
    </fill>
    <fill>
      <patternFill patternType="solid">
        <fgColor rgb="FFFFF2CC"/>
      </patternFill>
    </fill>
    <fill>
      <patternFill patternType="solid">
        <fgColor rgb="FFD9EAD3"/>
      </patternFill>
    </fill>
    <fill>
      <patternFill patternType="solid">
        <fgColor rgb="FF44546A"/>
      </patternFill>
    </fill>
  </fills>
  <borders count="2">
    <border>
      <left/>
      <right/>
      <top/>
      <bottom/>
      <diagonal/>
    </border>
    <border>
      <left style="thin">
        <color rgb="FFB7B7B7"/>
      </left>
      <right style="thin">
        <color rgb="FFB7B7B7"/>
      </right>
      <top style="thin">
        <color rgb="FFB7B7B7"/>
      </top>
      <bottom style="thin">
        <color rgb="FFB7B7B7"/>
      </bottom>
      <diagonal/>
    </border>
  </borders>
  <cellStyleXfs count="1">
    <xf numFmtId="0" fontId="0" fillId="0" borderId="0"/>
  </cellStyleXfs>
  <cellXfs count="37">
    <xf numFmtId="0" fontId="0" fillId="0" borderId="0" xfId="0"/>
    <xf numFmtId="0" fontId="1" fillId="0" borderId="0" xfId="0"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4" fillId="0" borderId="0" xfId="0" applyFont="1" applyAlignment="1">
      <alignment vertical="top" wrapText="1"/>
    </xf>
    <xf numFmtId="0" fontId="0" fillId="2" borderId="1" xfId="0" applyFill="1" applyBorder="1" applyAlignment="1">
      <alignment vertical="top" wrapText="1"/>
    </xf>
    <xf numFmtId="0" fontId="0" fillId="0" borderId="0" xfId="0" applyAlignment="1">
      <alignment vertical="center" wrapText="1"/>
    </xf>
    <xf numFmtId="0" fontId="0" fillId="3" borderId="1" xfId="0" applyFill="1" applyBorder="1" applyAlignment="1">
      <alignment vertical="top" wrapText="1"/>
    </xf>
    <xf numFmtId="0" fontId="0" fillId="4" borderId="1" xfId="0" applyFill="1" applyBorder="1" applyAlignment="1">
      <alignment vertical="top" wrapText="1"/>
    </xf>
    <xf numFmtId="0" fontId="5" fillId="4" borderId="0" xfId="0" applyFont="1" applyFill="1" applyAlignment="1">
      <alignment horizontal="center" vertical="center" wrapText="1"/>
    </xf>
    <xf numFmtId="0" fontId="6" fillId="5" borderId="1" xfId="0" applyFont="1" applyFill="1" applyBorder="1" applyAlignment="1">
      <alignment horizontal="center" vertical="center" wrapText="1"/>
    </xf>
    <xf numFmtId="0" fontId="0" fillId="2" borderId="1" xfId="0" applyFill="1" applyBorder="1" applyAlignment="1">
      <alignment horizontal="center" vertical="center"/>
    </xf>
    <xf numFmtId="0" fontId="0" fillId="2" borderId="1" xfId="0" applyFill="1" applyBorder="1" applyAlignment="1">
      <alignment vertical="center" wrapText="1"/>
    </xf>
    <xf numFmtId="164" fontId="0" fillId="2" borderId="1" xfId="0" applyNumberFormat="1" applyFill="1" applyBorder="1" applyAlignment="1">
      <alignment horizontal="center" vertical="center"/>
    </xf>
    <xf numFmtId="165" fontId="0" fillId="2" borderId="1" xfId="0" applyNumberFormat="1" applyFill="1" applyBorder="1" applyAlignment="1">
      <alignment vertical="center"/>
    </xf>
    <xf numFmtId="0" fontId="7" fillId="4" borderId="0" xfId="0" applyFont="1" applyFill="1" applyAlignment="1">
      <alignment horizontal="center" vertical="center" wrapText="1"/>
    </xf>
    <xf numFmtId="0" fontId="4" fillId="0" borderId="0" xfId="0" applyFont="1"/>
    <xf numFmtId="164" fontId="4" fillId="3" borderId="1" xfId="0" applyNumberFormat="1" applyFont="1" applyFill="1" applyBorder="1" applyAlignment="1">
      <alignment horizontal="center" vertical="center" wrapText="1"/>
    </xf>
    <xf numFmtId="0" fontId="0" fillId="3" borderId="1" xfId="0" applyFill="1" applyBorder="1" applyAlignment="1">
      <alignment horizontal="center" vertical="center"/>
    </xf>
    <xf numFmtId="0" fontId="0" fillId="3" borderId="1" xfId="0" applyFill="1" applyBorder="1" applyAlignment="1">
      <alignment vertical="center" wrapText="1"/>
    </xf>
    <xf numFmtId="164" fontId="0" fillId="3" borderId="1" xfId="0" applyNumberFormat="1" applyFill="1" applyBorder="1" applyAlignment="1">
      <alignment horizontal="center" vertical="center"/>
    </xf>
    <xf numFmtId="165" fontId="0" fillId="3" borderId="1" xfId="0" applyNumberFormat="1" applyFill="1" applyBorder="1" applyAlignment="1">
      <alignment vertical="center"/>
    </xf>
    <xf numFmtId="3" fontId="0" fillId="3" borderId="1" xfId="0" applyNumberFormat="1" applyFill="1" applyBorder="1" applyAlignment="1">
      <alignment horizontal="center" vertical="center"/>
    </xf>
    <xf numFmtId="165" fontId="0" fillId="4" borderId="1" xfId="0" applyNumberFormat="1" applyFill="1" applyBorder="1" applyAlignment="1">
      <alignment vertical="center"/>
    </xf>
    <xf numFmtId="3" fontId="0" fillId="3" borderId="1" xfId="0" applyNumberFormat="1" applyFill="1" applyBorder="1" applyAlignment="1">
      <alignment vertical="center"/>
    </xf>
    <xf numFmtId="166" fontId="0" fillId="3" borderId="1" xfId="0" applyNumberFormat="1" applyFill="1" applyBorder="1" applyAlignment="1">
      <alignment horizontal="center" vertical="center"/>
    </xf>
    <xf numFmtId="165" fontId="4" fillId="4" borderId="1" xfId="0" applyNumberFormat="1" applyFont="1" applyFill="1" applyBorder="1" applyAlignment="1">
      <alignment vertical="center"/>
    </xf>
    <xf numFmtId="3" fontId="4" fillId="4" borderId="1" xfId="0" applyNumberFormat="1" applyFont="1" applyFill="1" applyBorder="1" applyAlignment="1">
      <alignment horizontal="center" vertical="center"/>
    </xf>
    <xf numFmtId="164" fontId="4" fillId="2" borderId="1" xfId="0" applyNumberFormat="1" applyFont="1" applyFill="1" applyBorder="1" applyAlignment="1">
      <alignment horizontal="center" vertical="center" wrapText="1"/>
    </xf>
    <xf numFmtId="165" fontId="4" fillId="4" borderId="1" xfId="0" applyNumberFormat="1" applyFont="1" applyFill="1" applyBorder="1" applyAlignment="1">
      <alignment vertical="center" wrapText="1"/>
    </xf>
    <xf numFmtId="3" fontId="4" fillId="4" borderId="1" xfId="0" applyNumberFormat="1" applyFont="1" applyFill="1" applyBorder="1" applyAlignment="1">
      <alignment vertical="center" wrapText="1"/>
    </xf>
    <xf numFmtId="0" fontId="0" fillId="0" borderId="0" xfId="0" applyAlignment="1">
      <alignment horizontal="center" vertical="top" wrapText="1"/>
    </xf>
    <xf numFmtId="0" fontId="0" fillId="4" borderId="1" xfId="0" applyFill="1" applyBorder="1" applyAlignment="1">
      <alignment horizontal="center" vertical="center" wrapText="1"/>
    </xf>
    <xf numFmtId="164" fontId="0" fillId="4" borderId="1" xfId="0" applyNumberFormat="1" applyFill="1" applyBorder="1" applyAlignment="1">
      <alignment horizontal="center" vertical="center"/>
    </xf>
    <xf numFmtId="0" fontId="0" fillId="4" borderId="1" xfId="0" applyFill="1" applyBorder="1" applyAlignment="1">
      <alignment horizontal="center" vertical="center"/>
    </xf>
    <xf numFmtId="0" fontId="4" fillId="4" borderId="1"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invoice-tracker-template"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invoice-tracker-template"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invoice-tracker-template"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invoice-tracker-template"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invoice-tracker-template"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invoice-tracker-templa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workbookViewId="0" showGridLines="0"/>
  </sheetViews>
  <sheetFormatPr defaultRowHeight="15" outlineLevelRow="0" outlineLevelCol="0" x14ac:dyDescent="55"/>
  <cols>
    <col min="1" max="6" width="22" customWidth="1"/>
  </cols>
  <sheetData>
    <row r="1" spans="1:6" x14ac:dyDescent="0.25">
      <c r="A1" s="1" t="s">
        <v>0</v>
      </c>
      <c r="B1" s="1"/>
      <c r="C1" s="1"/>
      <c r="D1" s="1"/>
      <c r="E1" s="1"/>
      <c r="F1" s="1"/>
    </row>
    <row r="2" spans="1:6" x14ac:dyDescent="0.25">
      <c r="A2" s="2"/>
      <c r="B2" s="2"/>
      <c r="C2" s="2"/>
      <c r="D2" s="2"/>
      <c r="E2" s="2"/>
      <c r="F2" s="2"/>
    </row>
    <row r="3" spans="1:6" x14ac:dyDescent="0.25">
      <c r="A3" s="3" t="s">
        <v>1</v>
      </c>
      <c r="B3" s="3"/>
      <c r="C3" s="3"/>
      <c r="D3" s="3"/>
      <c r="E3" s="3"/>
      <c r="F3" s="3"/>
    </row>
    <row r="4" ht="60" customHeight="1" spans="1:6" x14ac:dyDescent="0.25">
      <c r="A4" s="2" t="s">
        <v>2</v>
      </c>
      <c r="B4" s="2"/>
      <c r="C4" s="2"/>
      <c r="D4" s="2"/>
      <c r="E4" s="2"/>
      <c r="F4" s="2"/>
    </row>
    <row r="5" spans="1:6" x14ac:dyDescent="0.25">
      <c r="A5" s="2"/>
      <c r="B5" s="2"/>
      <c r="C5" s="2"/>
      <c r="D5" s="2"/>
      <c r="E5" s="2"/>
      <c r="F5" s="2"/>
    </row>
    <row r="6" spans="1:6" x14ac:dyDescent="0.25">
      <c r="A6" s="3" t="s">
        <v>3</v>
      </c>
      <c r="B6" s="3"/>
      <c r="C6" s="3"/>
      <c r="D6" s="3"/>
      <c r="E6" s="3"/>
      <c r="F6" s="3"/>
    </row>
    <row r="7" ht="45" customHeight="1" spans="1:6" x14ac:dyDescent="0.25">
      <c r="A7" s="4" t="s">
        <v>4</v>
      </c>
      <c r="B7" s="4"/>
      <c r="C7" s="4"/>
      <c r="D7" s="4"/>
      <c r="E7" s="4"/>
      <c r="F7" s="4"/>
    </row>
    <row r="8" spans="1:6" x14ac:dyDescent="0.25">
      <c r="A8" s="2"/>
      <c r="B8" s="2"/>
      <c r="C8" s="2"/>
      <c r="D8" s="2"/>
      <c r="E8" s="2"/>
      <c r="F8" s="2"/>
    </row>
    <row r="9" spans="1:6" x14ac:dyDescent="0.25">
      <c r="A9" s="3" t="s">
        <v>5</v>
      </c>
      <c r="B9" s="3"/>
      <c r="C9" s="3"/>
      <c r="D9" s="3"/>
      <c r="E9" s="3"/>
      <c r="F9" s="3"/>
    </row>
    <row r="10" ht="30" customHeight="1" spans="1:6" x14ac:dyDescent="0.25">
      <c r="A10" s="5" t="s">
        <v>6</v>
      </c>
      <c r="B10" s="5"/>
      <c r="C10" s="2" t="s">
        <v>7</v>
      </c>
      <c r="D10" s="2"/>
      <c r="E10" s="2"/>
      <c r="F10" s="2"/>
    </row>
    <row r="11" ht="30" customHeight="1" spans="1:6" x14ac:dyDescent="0.25">
      <c r="A11" s="5" t="s">
        <v>8</v>
      </c>
      <c r="B11" s="5"/>
      <c r="C11" s="2" t="s">
        <v>9</v>
      </c>
      <c r="D11" s="2"/>
      <c r="E11" s="2"/>
      <c r="F11" s="2"/>
    </row>
    <row r="12" ht="30" customHeight="1" spans="1:6" x14ac:dyDescent="0.25">
      <c r="A12" s="5" t="s">
        <v>10</v>
      </c>
      <c r="B12" s="5"/>
      <c r="C12" s="2" t="s">
        <v>11</v>
      </c>
      <c r="D12" s="2"/>
      <c r="E12" s="2"/>
      <c r="F12" s="2"/>
    </row>
    <row r="13" ht="30" customHeight="1" spans="1:6" x14ac:dyDescent="0.25">
      <c r="A13" s="5" t="s">
        <v>12</v>
      </c>
      <c r="B13" s="5"/>
      <c r="C13" s="2" t="s">
        <v>13</v>
      </c>
      <c r="D13" s="2"/>
      <c r="E13" s="2"/>
      <c r="F13" s="2"/>
    </row>
    <row r="14" ht="30" customHeight="1" spans="1:6" x14ac:dyDescent="0.25">
      <c r="A14" s="5" t="s">
        <v>14</v>
      </c>
      <c r="B14" s="5"/>
      <c r="C14" s="2" t="s">
        <v>15</v>
      </c>
      <c r="D14" s="2"/>
      <c r="E14" s="2"/>
      <c r="F14" s="2"/>
    </row>
    <row r="15" spans="1:6" x14ac:dyDescent="0.25">
      <c r="A15" s="2"/>
      <c r="B15" s="2"/>
      <c r="C15" s="2"/>
      <c r="D15" s="2"/>
      <c r="E15" s="2"/>
      <c r="F15" s="2"/>
    </row>
    <row r="16" spans="1:6" x14ac:dyDescent="0.25">
      <c r="A16" s="3" t="s">
        <v>16</v>
      </c>
      <c r="B16" s="3"/>
      <c r="C16" s="3"/>
      <c r="D16" s="3"/>
      <c r="E16" s="3"/>
      <c r="F16" s="3"/>
    </row>
    <row r="17" ht="30" customHeight="1" spans="1:6" x14ac:dyDescent="0.25">
      <c r="A17" s="2" t="s">
        <v>17</v>
      </c>
      <c r="B17" s="2"/>
      <c r="C17" s="2"/>
      <c r="D17" s="2"/>
      <c r="E17" s="2"/>
      <c r="F17" s="2"/>
    </row>
    <row r="18" ht="30" customHeight="1" spans="1:6" x14ac:dyDescent="0.25">
      <c r="A18" s="2" t="s">
        <v>18</v>
      </c>
      <c r="B18" s="2"/>
      <c r="C18" s="2"/>
      <c r="D18" s="2"/>
      <c r="E18" s="2"/>
      <c r="F18" s="2"/>
    </row>
    <row r="19" ht="30" customHeight="1" spans="1:6" x14ac:dyDescent="0.25">
      <c r="A19" s="2" t="s">
        <v>19</v>
      </c>
      <c r="B19" s="2"/>
      <c r="C19" s="2"/>
      <c r="D19" s="2"/>
      <c r="E19" s="2"/>
      <c r="F19" s="2"/>
    </row>
    <row r="20" ht="30" customHeight="1" spans="1:6" x14ac:dyDescent="0.25">
      <c r="A20" s="2" t="s">
        <v>20</v>
      </c>
      <c r="B20" s="2"/>
      <c r="C20" s="2"/>
      <c r="D20" s="2"/>
      <c r="E20" s="2"/>
      <c r="F20" s="2"/>
    </row>
    <row r="21" ht="30" customHeight="1" spans="1:6" x14ac:dyDescent="0.25">
      <c r="A21" s="2" t="s">
        <v>21</v>
      </c>
      <c r="B21" s="2"/>
      <c r="C21" s="2"/>
      <c r="D21" s="2"/>
      <c r="E21" s="2"/>
      <c r="F21" s="2"/>
    </row>
    <row r="22" spans="1:6" x14ac:dyDescent="0.25">
      <c r="A22" s="2"/>
      <c r="B22" s="2"/>
      <c r="C22" s="2"/>
      <c r="D22" s="2"/>
      <c r="E22" s="2"/>
      <c r="F22" s="2"/>
    </row>
    <row r="23" spans="1:6" x14ac:dyDescent="0.25">
      <c r="A23" s="3" t="s">
        <v>22</v>
      </c>
      <c r="B23" s="3"/>
      <c r="C23" s="3"/>
      <c r="D23" s="3"/>
      <c r="E23" s="3"/>
      <c r="F23" s="3"/>
    </row>
    <row r="24" spans="1:6" x14ac:dyDescent="0.25">
      <c r="A24" s="5" t="s">
        <v>22</v>
      </c>
      <c r="B24" s="2"/>
      <c r="C24" s="2"/>
      <c r="D24" s="2"/>
      <c r="E24" s="2"/>
      <c r="F24" s="2"/>
    </row>
    <row r="25" spans="1:6" x14ac:dyDescent="0.25">
      <c r="A25" s="6" t="s">
        <v>23</v>
      </c>
      <c r="B25" s="7" t="s">
        <v>24</v>
      </c>
      <c r="C25" s="2"/>
      <c r="D25" s="2"/>
      <c r="E25" s="2"/>
      <c r="F25" s="2"/>
    </row>
    <row r="26" spans="1:6" x14ac:dyDescent="0.25">
      <c r="A26" s="8" t="s">
        <v>23</v>
      </c>
      <c r="B26" s="7" t="s">
        <v>25</v>
      </c>
      <c r="C26" s="2"/>
      <c r="D26" s="2"/>
      <c r="E26" s="2"/>
      <c r="F26" s="2"/>
    </row>
    <row r="27" spans="1:6" x14ac:dyDescent="0.25">
      <c r="A27" s="9" t="s">
        <v>23</v>
      </c>
      <c r="B27" s="7" t="s">
        <v>26</v>
      </c>
      <c r="C27" s="2"/>
      <c r="D27" s="2"/>
      <c r="E27" s="2"/>
      <c r="F27" s="2"/>
    </row>
    <row r="28" spans="1:6" x14ac:dyDescent="0.25">
      <c r="A28" s="2"/>
      <c r="B28" s="2"/>
      <c r="C28" s="2"/>
      <c r="D28" s="2"/>
      <c r="E28" s="2"/>
      <c r="F28" s="2"/>
    </row>
    <row r="29" spans="1:6" x14ac:dyDescent="0.25">
      <c r="A29" s="3" t="s">
        <v>27</v>
      </c>
      <c r="B29" s="3"/>
      <c r="C29" s="3"/>
      <c r="D29" s="3"/>
      <c r="E29" s="3"/>
      <c r="F29" s="3"/>
    </row>
    <row r="30" ht="60" customHeight="1" spans="1:6" x14ac:dyDescent="0.25">
      <c r="A30" s="2" t="s">
        <v>28</v>
      </c>
      <c r="B30" s="2"/>
      <c r="C30" s="2"/>
      <c r="D30" s="2"/>
      <c r="E30" s="2"/>
      <c r="F30" s="2"/>
    </row>
    <row r="31" spans="1:6" x14ac:dyDescent="0.25">
      <c r="A31" s="2"/>
      <c r="B31" s="2"/>
      <c r="C31" s="2"/>
      <c r="D31" s="2"/>
      <c r="E31" s="2"/>
      <c r="F31" s="2"/>
    </row>
    <row r="32" spans="1:6" x14ac:dyDescent="0.25">
      <c r="A32" s="3" t="s">
        <v>29</v>
      </c>
      <c r="B32" s="3"/>
      <c r="C32" s="3"/>
      <c r="D32" s="3"/>
      <c r="E32" s="3"/>
      <c r="F32" s="3"/>
    </row>
    <row r="33" ht="75" customHeight="1" spans="1:6" x14ac:dyDescent="0.25">
      <c r="A33" s="2" t="s">
        <v>30</v>
      </c>
      <c r="B33" s="2"/>
      <c r="C33" s="2"/>
      <c r="D33" s="2"/>
      <c r="E33" s="2"/>
      <c r="F33" s="2"/>
    </row>
    <row r="34" spans="1:6" x14ac:dyDescent="0.25">
      <c r="A34" s="2"/>
      <c r="B34" s="2"/>
      <c r="C34" s="2"/>
      <c r="D34" s="2"/>
      <c r="E34" s="2"/>
      <c r="F34" s="2"/>
    </row>
    <row r="35" spans="1:6" x14ac:dyDescent="0.25">
      <c r="A35" s="2"/>
      <c r="B35" s="2"/>
      <c r="C35" s="2"/>
      <c r="D35" s="2"/>
      <c r="E35" s="2"/>
      <c r="F35" s="2"/>
    </row>
    <row r="36" ht="32" customHeight="1" spans="1:6" x14ac:dyDescent="0.25">
      <c r="A36" s="10" t="s">
        <v>31</v>
      </c>
      <c r="B36" s="10"/>
      <c r="C36" s="10"/>
      <c r="D36" s="10"/>
      <c r="E36" s="10"/>
      <c r="F36" s="10"/>
    </row>
  </sheetData>
  <mergeCells count="28">
    <mergeCell ref="A1:F1"/>
    <mergeCell ref="A3:F3"/>
    <mergeCell ref="A4:F4"/>
    <mergeCell ref="A6:F6"/>
    <mergeCell ref="A7:F7"/>
    <mergeCell ref="A9:F9"/>
    <mergeCell ref="A10:B10"/>
    <mergeCell ref="C10:F10"/>
    <mergeCell ref="A11:B11"/>
    <mergeCell ref="C11:F11"/>
    <mergeCell ref="A12:B12"/>
    <mergeCell ref="C12:F12"/>
    <mergeCell ref="A13:B13"/>
    <mergeCell ref="C13:F13"/>
    <mergeCell ref="A14:B14"/>
    <mergeCell ref="C14:F14"/>
    <mergeCell ref="A16:F16"/>
    <mergeCell ref="A17:F17"/>
    <mergeCell ref="A18:F18"/>
    <mergeCell ref="A19:F19"/>
    <mergeCell ref="A20:F20"/>
    <mergeCell ref="A21:F21"/>
    <mergeCell ref="A23:F23"/>
    <mergeCell ref="A29:F29"/>
    <mergeCell ref="A30:F30"/>
    <mergeCell ref="A32:F32"/>
    <mergeCell ref="A33:F33"/>
    <mergeCell ref="A36:F36"/>
  </mergeCells>
  <hyperlinks>
    <hyperlink ref="A36" r:id="rId1"/>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workbookViewId="0">
      <pane ySplit="3" topLeftCell="A4" activePane="bottomLeft" state="frozen"/>
      <selection pane="bottomLeft"/>
    </sheetView>
  </sheetViews>
  <sheetFormatPr defaultRowHeight="15" outlineLevelRow="0" outlineLevelCol="0" x14ac:dyDescent="55"/>
  <cols>
    <col min="1" max="1" width="12" customWidth="1"/>
    <col min="2" max="2" width="26" customWidth="1"/>
    <col min="3" max="3" width="20" customWidth="1"/>
    <col min="4" max="6" width="13" customWidth="1"/>
    <col min="7" max="7" width="14" customWidth="1"/>
    <col min="8" max="8" width="13" customWidth="1"/>
    <col min="9" max="9" width="11" customWidth="1"/>
    <col min="10" max="10" width="44" customWidth="1"/>
  </cols>
  <sheetData>
    <row r="1" ht="30" customHeight="1" spans="1:10" x14ac:dyDescent="0.25">
      <c r="A1" s="2" t="s">
        <v>32</v>
      </c>
      <c r="B1" s="2"/>
      <c r="C1" s="2"/>
      <c r="D1" s="2"/>
      <c r="E1" s="2"/>
      <c r="F1" s="2"/>
      <c r="G1" s="2"/>
      <c r="H1" s="2"/>
      <c r="I1" s="2"/>
      <c r="J1" s="2"/>
    </row>
    <row r="2" spans="2:10" x14ac:dyDescent="0.25">
      <c r="B2" s="2"/>
      <c r="C2" s="2"/>
      <c r="J2" s="2"/>
    </row>
    <row r="3" ht="30" customHeight="1" spans="1:10" x14ac:dyDescent="0.25">
      <c r="A3" s="11" t="s">
        <v>33</v>
      </c>
      <c r="B3" s="11" t="s">
        <v>34</v>
      </c>
      <c r="C3" s="11" t="s">
        <v>35</v>
      </c>
      <c r="D3" s="11" t="s">
        <v>36</v>
      </c>
      <c r="E3" s="11" t="s">
        <v>37</v>
      </c>
      <c r="F3" s="11" t="s">
        <v>38</v>
      </c>
      <c r="G3" s="11" t="s">
        <v>39</v>
      </c>
      <c r="H3" s="11" t="s">
        <v>40</v>
      </c>
      <c r="I3" s="11" t="s">
        <v>41</v>
      </c>
      <c r="J3" s="11" t="s">
        <v>42</v>
      </c>
    </row>
    <row r="4" ht="15" customHeight="1" spans="1:10" x14ac:dyDescent="0.25">
      <c r="A4" s="12" t="s">
        <v>43</v>
      </c>
      <c r="B4" s="13" t="s">
        <v>44</v>
      </c>
      <c r="C4" s="13" t="s">
        <v>45</v>
      </c>
      <c r="D4" s="14">
        <v>46183</v>
      </c>
      <c r="E4" s="14">
        <v>46213</v>
      </c>
      <c r="F4" s="15">
        <v>1840.25</v>
      </c>
      <c r="G4" s="12" t="s">
        <v>46</v>
      </c>
      <c r="H4" s="14"/>
      <c r="I4" s="12" t="s">
        <v>47</v>
      </c>
      <c r="J4" s="6" t="s">
        <v>48</v>
      </c>
    </row>
    <row r="5" ht="15" customHeight="1" spans="1:10" x14ac:dyDescent="0.25">
      <c r="A5" s="12" t="s">
        <v>49</v>
      </c>
      <c r="B5" s="13" t="s">
        <v>50</v>
      </c>
      <c r="C5" s="13" t="s">
        <v>51</v>
      </c>
      <c r="D5" s="14">
        <v>46204</v>
      </c>
      <c r="E5" s="14">
        <v>46219</v>
      </c>
      <c r="F5" s="15">
        <v>620</v>
      </c>
      <c r="G5" s="12" t="s">
        <v>52</v>
      </c>
      <c r="H5" s="14">
        <v>46219</v>
      </c>
      <c r="I5" s="12" t="s">
        <v>47</v>
      </c>
      <c r="J5" s="6" t="s">
        <v>53</v>
      </c>
    </row>
    <row r="6" ht="15" customHeight="1" spans="1:10" x14ac:dyDescent="0.25">
      <c r="A6" s="12" t="s">
        <v>54</v>
      </c>
      <c r="B6" s="13" t="s">
        <v>55</v>
      </c>
      <c r="C6" s="13" t="s">
        <v>56</v>
      </c>
      <c r="D6" s="14">
        <v>46193</v>
      </c>
      <c r="E6" s="14">
        <v>46208</v>
      </c>
      <c r="F6" s="15">
        <v>3125.8</v>
      </c>
      <c r="G6" s="12" t="s">
        <v>46</v>
      </c>
      <c r="H6" s="14"/>
      <c r="I6" s="12" t="s">
        <v>57</v>
      </c>
      <c r="J6" s="6" t="s">
        <v>58</v>
      </c>
    </row>
    <row r="7" ht="15" customHeight="1" spans="1:10" x14ac:dyDescent="0.25">
      <c r="A7" s="12" t="s">
        <v>59</v>
      </c>
      <c r="B7" s="13" t="s">
        <v>60</v>
      </c>
      <c r="C7" s="13" t="s">
        <v>61</v>
      </c>
      <c r="D7" s="14">
        <v>46204</v>
      </c>
      <c r="E7" s="14">
        <v>46234</v>
      </c>
      <c r="F7" s="15">
        <v>5800</v>
      </c>
      <c r="G7" s="12" t="s">
        <v>52</v>
      </c>
      <c r="H7" s="14">
        <v>46234</v>
      </c>
      <c r="I7" s="12" t="s">
        <v>57</v>
      </c>
      <c r="J7" s="6" t="s">
        <v>62</v>
      </c>
    </row>
    <row r="8" ht="15" customHeight="1" spans="1:10" x14ac:dyDescent="0.25">
      <c r="A8" s="12" t="s">
        <v>63</v>
      </c>
      <c r="B8" s="13" t="s">
        <v>64</v>
      </c>
      <c r="C8" s="13" t="s">
        <v>65</v>
      </c>
      <c r="D8" s="14">
        <v>46175</v>
      </c>
      <c r="E8" s="14">
        <v>46190</v>
      </c>
      <c r="F8" s="15">
        <v>945.6</v>
      </c>
      <c r="G8" s="12" t="s">
        <v>66</v>
      </c>
      <c r="H8" s="14"/>
      <c r="I8" s="12" t="s">
        <v>47</v>
      </c>
      <c r="J8" s="6" t="s">
        <v>67</v>
      </c>
    </row>
    <row r="9" ht="15" customHeight="1" spans="1:10" x14ac:dyDescent="0.25">
      <c r="A9" s="12" t="s">
        <v>68</v>
      </c>
      <c r="B9" s="13" t="s">
        <v>69</v>
      </c>
      <c r="C9" s="13" t="s">
        <v>70</v>
      </c>
      <c r="D9" s="14">
        <v>46198</v>
      </c>
      <c r="E9" s="14">
        <v>46223</v>
      </c>
      <c r="F9" s="15">
        <v>1187.45</v>
      </c>
      <c r="G9" s="12" t="s">
        <v>46</v>
      </c>
      <c r="H9" s="14"/>
      <c r="I9" s="12" t="s">
        <v>47</v>
      </c>
      <c r="J9" s="6" t="s">
        <v>71</v>
      </c>
    </row>
    <row r="10" ht="15" customHeight="1" spans="1:10" x14ac:dyDescent="0.25">
      <c r="A10" s="12" t="s">
        <v>72</v>
      </c>
      <c r="B10" s="13" t="s">
        <v>73</v>
      </c>
      <c r="C10" s="13" t="s">
        <v>74</v>
      </c>
      <c r="D10" s="14">
        <v>46157</v>
      </c>
      <c r="E10" s="14">
        <v>46187</v>
      </c>
      <c r="F10" s="15">
        <v>2600</v>
      </c>
      <c r="G10" s="12" t="s">
        <v>46</v>
      </c>
      <c r="H10" s="14"/>
      <c r="I10" s="12" t="s">
        <v>57</v>
      </c>
      <c r="J10" s="6" t="s">
        <v>75</v>
      </c>
    </row>
    <row r="11" ht="15" customHeight="1" spans="1:10" x14ac:dyDescent="0.25">
      <c r="A11" s="12" t="s">
        <v>76</v>
      </c>
      <c r="B11" s="13" t="s">
        <v>77</v>
      </c>
      <c r="C11" s="13" t="s">
        <v>78</v>
      </c>
      <c r="D11" s="14">
        <v>46208</v>
      </c>
      <c r="E11" s="14">
        <v>46238</v>
      </c>
      <c r="F11" s="15">
        <v>475.2</v>
      </c>
      <c r="G11" s="12" t="s">
        <v>46</v>
      </c>
      <c r="H11" s="14"/>
      <c r="I11" s="12" t="s">
        <v>79</v>
      </c>
      <c r="J11" s="6" t="s">
        <v>80</v>
      </c>
    </row>
    <row r="12" ht="15" customHeight="1" spans="1:10" x14ac:dyDescent="0.25">
      <c r="A12" s="12" t="s">
        <v>81</v>
      </c>
      <c r="B12" s="13" t="s">
        <v>82</v>
      </c>
      <c r="C12" s="13" t="s">
        <v>83</v>
      </c>
      <c r="D12" s="14">
        <v>46201</v>
      </c>
      <c r="E12" s="14">
        <v>46216</v>
      </c>
      <c r="F12" s="15">
        <v>2210</v>
      </c>
      <c r="G12" s="12" t="s">
        <v>84</v>
      </c>
      <c r="H12" s="14">
        <v>46215</v>
      </c>
      <c r="I12" s="12" t="s">
        <v>57</v>
      </c>
      <c r="J12" s="6" t="s">
        <v>85</v>
      </c>
    </row>
    <row r="13" ht="15" customHeight="1" spans="1:10" x14ac:dyDescent="0.25">
      <c r="A13" s="12" t="s">
        <v>86</v>
      </c>
      <c r="B13" s="13" t="s">
        <v>87</v>
      </c>
      <c r="C13" s="13" t="s">
        <v>61</v>
      </c>
      <c r="D13" s="14">
        <v>46211</v>
      </c>
      <c r="E13" s="14">
        <v>46225</v>
      </c>
      <c r="F13" s="15">
        <v>760.9</v>
      </c>
      <c r="G13" s="12" t="s">
        <v>52</v>
      </c>
      <c r="H13" s="14">
        <v>46225</v>
      </c>
      <c r="I13" s="12" t="s">
        <v>47</v>
      </c>
      <c r="J13" s="6" t="s">
        <v>88</v>
      </c>
    </row>
    <row r="14" ht="15" customHeight="1" spans="1:10" x14ac:dyDescent="0.25">
      <c r="A14" s="12" t="s">
        <v>89</v>
      </c>
      <c r="B14" s="13" t="s">
        <v>90</v>
      </c>
      <c r="C14" s="13" t="s">
        <v>91</v>
      </c>
      <c r="D14" s="14">
        <v>46191</v>
      </c>
      <c r="E14" s="14">
        <v>46221</v>
      </c>
      <c r="F14" s="15">
        <v>1495</v>
      </c>
      <c r="G14" s="12" t="s">
        <v>46</v>
      </c>
      <c r="H14" s="14"/>
      <c r="I14" s="12" t="s">
        <v>47</v>
      </c>
      <c r="J14" s="6" t="s">
        <v>92</v>
      </c>
    </row>
    <row r="15" ht="15" customHeight="1" spans="1:10" x14ac:dyDescent="0.25">
      <c r="A15" s="12" t="s">
        <v>93</v>
      </c>
      <c r="B15" s="13" t="s">
        <v>94</v>
      </c>
      <c r="C15" s="13" t="s">
        <v>51</v>
      </c>
      <c r="D15" s="14">
        <v>46214</v>
      </c>
      <c r="E15" s="14">
        <v>46244</v>
      </c>
      <c r="F15" s="15">
        <v>1320</v>
      </c>
      <c r="G15" s="12" t="s">
        <v>46</v>
      </c>
      <c r="H15" s="14"/>
      <c r="I15" s="12" t="s">
        <v>79</v>
      </c>
      <c r="J15" s="6" t="s">
        <v>95</v>
      </c>
    </row>
    <row r="16" spans="2:10" x14ac:dyDescent="0.25">
      <c r="B16" s="2"/>
      <c r="C16" s="2"/>
      <c r="J16" s="2"/>
    </row>
    <row r="17" ht="30" customHeight="1" spans="1:10" x14ac:dyDescent="0.25">
      <c r="A17" s="16" t="s">
        <v>31</v>
      </c>
      <c r="B17" s="16"/>
      <c r="C17" s="16"/>
      <c r="D17" s="16"/>
      <c r="E17" s="16"/>
      <c r="F17" s="16"/>
      <c r="G17" s="16"/>
      <c r="H17" s="16"/>
      <c r="I17" s="16"/>
      <c r="J17" s="16"/>
    </row>
  </sheetData>
  <mergeCells count="2">
    <mergeCell ref="A1:J1"/>
    <mergeCell ref="A17:J17"/>
  </mergeCells>
  <dataValidations count="6">
    <dataValidation type="decimal" allowBlank="1" showErrorMessage="1" errorTitle="Invalid invoice amount" error="Enter a number between 0 and 10000000" sqref="F10:F15">
      <formula1>0</formula1>
      <formula2>10000000</formula2>
    </dataValidation>
    <dataValidation type="decimal" allowBlank="1" showErrorMessage="1" errorTitle="Invalid invoice amount" error="Enter a number between 0 and 10000000" sqref="F4:F15">
      <formula1>0</formula1>
      <formula2>10000000</formula2>
    </dataValidation>
    <dataValidation type="list" showErrorMessage="1" errorTitle="Invalid payment status" error="Choose one of: Unpaid, Scheduled, Paid, On Hold" sqref="G10:G15">
      <formula1>"Unpaid,Scheduled,Paid,On Hold"</formula1>
    </dataValidation>
    <dataValidation type="list" showErrorMessage="1" errorTitle="Invalid payment status" error="Choose one of: Unpaid, Scheduled, Paid, On Hold" sqref="G4:G15">
      <formula1>"Unpaid,Scheduled,Paid,On Hold"</formula1>
    </dataValidation>
    <dataValidation type="list" showErrorMessage="1" errorTitle="Invalid priority" error="Choose one of: Low, Normal, High" sqref="I10:I15">
      <formula1>"Low,Normal,High"</formula1>
    </dataValidation>
    <dataValidation type="list" showErrorMessage="1" errorTitle="Invalid priority" error="Choose one of: Low, Normal, High" sqref="I4:I15">
      <formula1>"Low,Normal,High"</formula1>
    </dataValidation>
  </dataValidations>
  <hyperlinks>
    <hyperlink ref="A17" r:id="rId1"/>
  </hyperlink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workbookViewId="0">
      <pane ySplit="4" topLeftCell="A5" activePane="bottomLeft" state="frozen"/>
      <selection pane="bottomLeft"/>
    </sheetView>
  </sheetViews>
  <sheetFormatPr defaultRowHeight="15" outlineLevelRow="0" outlineLevelCol="0" x14ac:dyDescent="55"/>
  <cols>
    <col min="1" max="1" width="12" customWidth="1"/>
    <col min="2" max="2" width="26" customWidth="1"/>
    <col min="3" max="4" width="13" customWidth="1"/>
    <col min="5" max="5" width="12" customWidth="1"/>
    <col min="6" max="6" width="11" customWidth="1"/>
    <col min="7" max="7" width="13" customWidth="1"/>
    <col min="8" max="8" width="15" customWidth="1"/>
    <col min="9" max="9" width="18" customWidth="1"/>
    <col min="10" max="10" width="9" hidden="1" customWidth="1"/>
  </cols>
  <sheetData>
    <row r="1" ht="30" customHeight="1" spans="1:9" x14ac:dyDescent="0.25">
      <c r="A1" s="2" t="s">
        <v>96</v>
      </c>
      <c r="B1" s="2"/>
      <c r="C1" s="2"/>
      <c r="D1" s="2"/>
      <c r="E1" s="2"/>
      <c r="F1" s="2"/>
      <c r="G1" s="2"/>
      <c r="H1" s="2"/>
      <c r="I1" s="2"/>
    </row>
    <row r="2" spans="1:2" x14ac:dyDescent="0.25">
      <c r="A2" s="17" t="s">
        <v>97</v>
      </c>
      <c r="B2" s="18">
        <f>'Summary'!$B$3</f>
      </c>
    </row>
    <row r="3" spans="2:2" x14ac:dyDescent="0.25">
      <c r="B3" s="2"/>
    </row>
    <row r="4" ht="30" customHeight="1" spans="1:9" x14ac:dyDescent="0.25">
      <c r="A4" s="11" t="s">
        <v>33</v>
      </c>
      <c r="B4" s="11" t="s">
        <v>34</v>
      </c>
      <c r="C4" s="11" t="s">
        <v>37</v>
      </c>
      <c r="D4" s="11" t="s">
        <v>38</v>
      </c>
      <c r="E4" s="11" t="s">
        <v>98</v>
      </c>
      <c r="F4" s="11" t="s">
        <v>41</v>
      </c>
      <c r="G4" s="11" t="s">
        <v>99</v>
      </c>
      <c r="H4" s="11" t="s">
        <v>100</v>
      </c>
      <c r="I4" s="11" t="s">
        <v>101</v>
      </c>
    </row>
    <row r="5" spans="1:10" x14ac:dyDescent="0.25">
      <c r="A5" s="19">
        <f>'Vendor Bills'!A4</f>
      </c>
      <c r="B5" s="20">
        <f>'Vendor Bills'!B4</f>
      </c>
      <c r="C5" s="21">
        <f>'Vendor Bills'!E4</f>
      </c>
      <c r="D5" s="22">
        <f>'Vendor Bills'!F4</f>
      </c>
      <c r="E5" s="19">
        <f>'Vendor Bills'!G4</f>
      </c>
      <c r="F5" s="19">
        <f>'Vendor Bills'!I4</f>
      </c>
      <c r="G5" s="23">
        <f>C5-$B$2</f>
      </c>
      <c r="H5" s="19">
        <f>IF(E5="Paid","Paid",IF(E5="On Hold","On Hold",IF(G5&lt;0,"Overdue",IF(G5&lt;=7,"Next 7 Days",IF(G5&lt;=14,"8-14 Days",IF(G5&lt;=30,"15-30 Days","Later"))))))</f>
      </c>
      <c r="I5" s="24">
        <f>IF(E5="Paid",0,IF(E5="On Hold",0,D5))</f>
      </c>
      <c r="J5" s="25">
        <f>IF(I5&gt;0,1,0)</f>
      </c>
    </row>
    <row r="6" spans="1:10" x14ac:dyDescent="0.25">
      <c r="A6" s="19">
        <f>'Vendor Bills'!A5</f>
      </c>
      <c r="B6" s="20">
        <f>'Vendor Bills'!B5</f>
      </c>
      <c r="C6" s="21">
        <f>'Vendor Bills'!E5</f>
      </c>
      <c r="D6" s="22">
        <f>'Vendor Bills'!F5</f>
      </c>
      <c r="E6" s="19">
        <f>'Vendor Bills'!G5</f>
      </c>
      <c r="F6" s="19">
        <f>'Vendor Bills'!I5</f>
      </c>
      <c r="G6" s="23">
        <f>C6-$B$2</f>
      </c>
      <c r="H6" s="19">
        <f>IF(E6="Paid","Paid",IF(E6="On Hold","On Hold",IF(G6&lt;0,"Overdue",IF(G6&lt;=7,"Next 7 Days",IF(G6&lt;=14,"8-14 Days",IF(G6&lt;=30,"15-30 Days","Later"))))))</f>
      </c>
      <c r="I6" s="24">
        <f>IF(E6="Paid",0,IF(E6="On Hold",0,D6))</f>
      </c>
      <c r="J6" s="25">
        <f>IF(I6&gt;0,1,0)</f>
      </c>
    </row>
    <row r="7" spans="1:10" x14ac:dyDescent="0.25">
      <c r="A7" s="19">
        <f>'Vendor Bills'!A6</f>
      </c>
      <c r="B7" s="20">
        <f>'Vendor Bills'!B6</f>
      </c>
      <c r="C7" s="21">
        <f>'Vendor Bills'!E6</f>
      </c>
      <c r="D7" s="22">
        <f>'Vendor Bills'!F6</f>
      </c>
      <c r="E7" s="19">
        <f>'Vendor Bills'!G6</f>
      </c>
      <c r="F7" s="19">
        <f>'Vendor Bills'!I6</f>
      </c>
      <c r="G7" s="23">
        <f>C7-$B$2</f>
      </c>
      <c r="H7" s="19">
        <f>IF(E7="Paid","Paid",IF(E7="On Hold","On Hold",IF(G7&lt;0,"Overdue",IF(G7&lt;=7,"Next 7 Days",IF(G7&lt;=14,"8-14 Days",IF(G7&lt;=30,"15-30 Days","Later"))))))</f>
      </c>
      <c r="I7" s="24">
        <f>IF(E7="Paid",0,IF(E7="On Hold",0,D7))</f>
      </c>
      <c r="J7" s="25">
        <f>IF(I7&gt;0,1,0)</f>
      </c>
    </row>
    <row r="8" spans="1:10" x14ac:dyDescent="0.25">
      <c r="A8" s="19">
        <f>'Vendor Bills'!A7</f>
      </c>
      <c r="B8" s="20">
        <f>'Vendor Bills'!B7</f>
      </c>
      <c r="C8" s="21">
        <f>'Vendor Bills'!E7</f>
      </c>
      <c r="D8" s="22">
        <f>'Vendor Bills'!F7</f>
      </c>
      <c r="E8" s="19">
        <f>'Vendor Bills'!G7</f>
      </c>
      <c r="F8" s="19">
        <f>'Vendor Bills'!I7</f>
      </c>
      <c r="G8" s="23">
        <f>C8-$B$2</f>
      </c>
      <c r="H8" s="19">
        <f>IF(E8="Paid","Paid",IF(E8="On Hold","On Hold",IF(G8&lt;0,"Overdue",IF(G8&lt;=7,"Next 7 Days",IF(G8&lt;=14,"8-14 Days",IF(G8&lt;=30,"15-30 Days","Later"))))))</f>
      </c>
      <c r="I8" s="24">
        <f>IF(E8="Paid",0,IF(E8="On Hold",0,D8))</f>
      </c>
      <c r="J8" s="25">
        <f>IF(I8&gt;0,1,0)</f>
      </c>
    </row>
    <row r="9" spans="1:10" x14ac:dyDescent="0.25">
      <c r="A9" s="19">
        <f>'Vendor Bills'!A8</f>
      </c>
      <c r="B9" s="20">
        <f>'Vendor Bills'!B8</f>
      </c>
      <c r="C9" s="21">
        <f>'Vendor Bills'!E8</f>
      </c>
      <c r="D9" s="22">
        <f>'Vendor Bills'!F8</f>
      </c>
      <c r="E9" s="19">
        <f>'Vendor Bills'!G8</f>
      </c>
      <c r="F9" s="19">
        <f>'Vendor Bills'!I8</f>
      </c>
      <c r="G9" s="23">
        <f>C9-$B$2</f>
      </c>
      <c r="H9" s="19">
        <f>IF(E9="Paid","Paid",IF(E9="On Hold","On Hold",IF(G9&lt;0,"Overdue",IF(G9&lt;=7,"Next 7 Days",IF(G9&lt;=14,"8-14 Days",IF(G9&lt;=30,"15-30 Days","Later"))))))</f>
      </c>
      <c r="I9" s="24">
        <f>IF(E9="Paid",0,IF(E9="On Hold",0,D9))</f>
      </c>
      <c r="J9" s="25">
        <f>IF(I9&gt;0,1,0)</f>
      </c>
    </row>
    <row r="10" spans="1:10" x14ac:dyDescent="0.25">
      <c r="A10" s="19">
        <f>'Vendor Bills'!A9</f>
      </c>
      <c r="B10" s="20">
        <f>'Vendor Bills'!B9</f>
      </c>
      <c r="C10" s="21">
        <f>'Vendor Bills'!E9</f>
      </c>
      <c r="D10" s="22">
        <f>'Vendor Bills'!F9</f>
      </c>
      <c r="E10" s="19">
        <f>'Vendor Bills'!G9</f>
      </c>
      <c r="F10" s="19">
        <f>'Vendor Bills'!I9</f>
      </c>
      <c r="G10" s="23">
        <f>C10-$B$2</f>
      </c>
      <c r="H10" s="19">
        <f>IF(E10="Paid","Paid",IF(E10="On Hold","On Hold",IF(G10&lt;0,"Overdue",IF(G10&lt;=7,"Next 7 Days",IF(G10&lt;=14,"8-14 Days",IF(G10&lt;=30,"15-30 Days","Later"))))))</f>
      </c>
      <c r="I10" s="24">
        <f>IF(E10="Paid",0,IF(E10="On Hold",0,D10))</f>
      </c>
      <c r="J10" s="25">
        <f>IF(I10&gt;0,1,0)</f>
      </c>
    </row>
    <row r="11" spans="1:10" x14ac:dyDescent="0.25">
      <c r="A11" s="19">
        <f>'Vendor Bills'!A10</f>
      </c>
      <c r="B11" s="20">
        <f>'Vendor Bills'!B10</f>
      </c>
      <c r="C11" s="21">
        <f>'Vendor Bills'!E10</f>
      </c>
      <c r="D11" s="22">
        <f>'Vendor Bills'!F10</f>
      </c>
      <c r="E11" s="19">
        <f>'Vendor Bills'!G10</f>
      </c>
      <c r="F11" s="19">
        <f>'Vendor Bills'!I10</f>
      </c>
      <c r="G11" s="23">
        <f>C11-$B$2</f>
      </c>
      <c r="H11" s="19">
        <f>IF(E11="Paid","Paid",IF(E11="On Hold","On Hold",IF(G11&lt;0,"Overdue",IF(G11&lt;=7,"Next 7 Days",IF(G11&lt;=14,"8-14 Days",IF(G11&lt;=30,"15-30 Days","Later"))))))</f>
      </c>
      <c r="I11" s="24">
        <f>IF(E11="Paid",0,IF(E11="On Hold",0,D11))</f>
      </c>
      <c r="J11" s="25">
        <f>IF(I11&gt;0,1,0)</f>
      </c>
    </row>
    <row r="12" spans="1:10" x14ac:dyDescent="0.25">
      <c r="A12" s="19">
        <f>'Vendor Bills'!A11</f>
      </c>
      <c r="B12" s="20">
        <f>'Vendor Bills'!B11</f>
      </c>
      <c r="C12" s="21">
        <f>'Vendor Bills'!E11</f>
      </c>
      <c r="D12" s="22">
        <f>'Vendor Bills'!F11</f>
      </c>
      <c r="E12" s="19">
        <f>'Vendor Bills'!G11</f>
      </c>
      <c r="F12" s="19">
        <f>'Vendor Bills'!I11</f>
      </c>
      <c r="G12" s="23">
        <f>C12-$B$2</f>
      </c>
      <c r="H12" s="19">
        <f>IF(E12="Paid","Paid",IF(E12="On Hold","On Hold",IF(G12&lt;0,"Overdue",IF(G12&lt;=7,"Next 7 Days",IF(G12&lt;=14,"8-14 Days",IF(G12&lt;=30,"15-30 Days","Later"))))))</f>
      </c>
      <c r="I12" s="24">
        <f>IF(E12="Paid",0,IF(E12="On Hold",0,D12))</f>
      </c>
      <c r="J12" s="25">
        <f>IF(I12&gt;0,1,0)</f>
      </c>
    </row>
    <row r="13" spans="1:10" x14ac:dyDescent="0.25">
      <c r="A13" s="19">
        <f>'Vendor Bills'!A12</f>
      </c>
      <c r="B13" s="20">
        <f>'Vendor Bills'!B12</f>
      </c>
      <c r="C13" s="21">
        <f>'Vendor Bills'!E12</f>
      </c>
      <c r="D13" s="22">
        <f>'Vendor Bills'!F12</f>
      </c>
      <c r="E13" s="19">
        <f>'Vendor Bills'!G12</f>
      </c>
      <c r="F13" s="19">
        <f>'Vendor Bills'!I12</f>
      </c>
      <c r="G13" s="23">
        <f>C13-$B$2</f>
      </c>
      <c r="H13" s="19">
        <f>IF(E13="Paid","Paid",IF(E13="On Hold","On Hold",IF(G13&lt;0,"Overdue",IF(G13&lt;=7,"Next 7 Days",IF(G13&lt;=14,"8-14 Days",IF(G13&lt;=30,"15-30 Days","Later"))))))</f>
      </c>
      <c r="I13" s="24">
        <f>IF(E13="Paid",0,IF(E13="On Hold",0,D13))</f>
      </c>
      <c r="J13" s="25">
        <f>IF(I13&gt;0,1,0)</f>
      </c>
    </row>
    <row r="14" spans="1:10" x14ac:dyDescent="0.25">
      <c r="A14" s="19">
        <f>'Vendor Bills'!A13</f>
      </c>
      <c r="B14" s="20">
        <f>'Vendor Bills'!B13</f>
      </c>
      <c r="C14" s="21">
        <f>'Vendor Bills'!E13</f>
      </c>
      <c r="D14" s="22">
        <f>'Vendor Bills'!F13</f>
      </c>
      <c r="E14" s="19">
        <f>'Vendor Bills'!G13</f>
      </c>
      <c r="F14" s="19">
        <f>'Vendor Bills'!I13</f>
      </c>
      <c r="G14" s="23">
        <f>C14-$B$2</f>
      </c>
      <c r="H14" s="19">
        <f>IF(E14="Paid","Paid",IF(E14="On Hold","On Hold",IF(G14&lt;0,"Overdue",IF(G14&lt;=7,"Next 7 Days",IF(G14&lt;=14,"8-14 Days",IF(G14&lt;=30,"15-30 Days","Later"))))))</f>
      </c>
      <c r="I14" s="24">
        <f>IF(E14="Paid",0,IF(E14="On Hold",0,D14))</f>
      </c>
      <c r="J14" s="25">
        <f>IF(I14&gt;0,1,0)</f>
      </c>
    </row>
    <row r="15" spans="1:10" x14ac:dyDescent="0.25">
      <c r="A15" s="19">
        <f>'Vendor Bills'!A14</f>
      </c>
      <c r="B15" s="20">
        <f>'Vendor Bills'!B14</f>
      </c>
      <c r="C15" s="21">
        <f>'Vendor Bills'!E14</f>
      </c>
      <c r="D15" s="22">
        <f>'Vendor Bills'!F14</f>
      </c>
      <c r="E15" s="19">
        <f>'Vendor Bills'!G14</f>
      </c>
      <c r="F15" s="19">
        <f>'Vendor Bills'!I14</f>
      </c>
      <c r="G15" s="23">
        <f>C15-$B$2</f>
      </c>
      <c r="H15" s="19">
        <f>IF(E15="Paid","Paid",IF(E15="On Hold","On Hold",IF(G15&lt;0,"Overdue",IF(G15&lt;=7,"Next 7 Days",IF(G15&lt;=14,"8-14 Days",IF(G15&lt;=30,"15-30 Days","Later"))))))</f>
      </c>
      <c r="I15" s="24">
        <f>IF(E15="Paid",0,IF(E15="On Hold",0,D15))</f>
      </c>
      <c r="J15" s="25">
        <f>IF(I15&gt;0,1,0)</f>
      </c>
    </row>
    <row r="16" spans="1:10" x14ac:dyDescent="0.25">
      <c r="A16" s="19">
        <f>'Vendor Bills'!A15</f>
      </c>
      <c r="B16" s="20">
        <f>'Vendor Bills'!B15</f>
      </c>
      <c r="C16" s="21">
        <f>'Vendor Bills'!E15</f>
      </c>
      <c r="D16" s="22">
        <f>'Vendor Bills'!F15</f>
      </c>
      <c r="E16" s="19">
        <f>'Vendor Bills'!G15</f>
      </c>
      <c r="F16" s="19">
        <f>'Vendor Bills'!I15</f>
      </c>
      <c r="G16" s="23">
        <f>C16-$B$2</f>
      </c>
      <c r="H16" s="19">
        <f>IF(E16="Paid","Paid",IF(E16="On Hold","On Hold",IF(G16&lt;0,"Overdue",IF(G16&lt;=7,"Next 7 Days",IF(G16&lt;=14,"8-14 Days",IF(G16&lt;=30,"15-30 Days","Later"))))))</f>
      </c>
      <c r="I16" s="24">
        <f>IF(E16="Paid",0,IF(E16="On Hold",0,D16))</f>
      </c>
      <c r="J16" s="25">
        <f>IF(I16&gt;0,1,0)</f>
      </c>
    </row>
    <row r="17" spans="2:2" x14ac:dyDescent="0.25">
      <c r="B17" s="2"/>
    </row>
    <row r="18" ht="30" customHeight="1" spans="1:9" x14ac:dyDescent="0.25">
      <c r="A18" s="16" t="s">
        <v>31</v>
      </c>
      <c r="B18" s="16"/>
      <c r="C18" s="16"/>
      <c r="D18" s="16"/>
      <c r="E18" s="16"/>
      <c r="F18" s="16"/>
      <c r="G18" s="16"/>
      <c r="H18" s="16"/>
      <c r="I18" s="16"/>
    </row>
  </sheetData>
  <mergeCells count="2">
    <mergeCell ref="A1:I1"/>
    <mergeCell ref="A18:I18"/>
  </mergeCells>
  <hyperlinks>
    <hyperlink ref="A18" r:id="rId1"/>
  </hyperlink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
  <sheetViews>
    <sheetView workbookViewId="0">
      <pane ySplit="4" topLeftCell="A5" activePane="bottomLeft" state="frozen"/>
      <selection pane="bottomLeft"/>
    </sheetView>
  </sheetViews>
  <sheetFormatPr defaultRowHeight="15" outlineLevelRow="0" outlineLevelCol="0" x14ac:dyDescent="55"/>
  <cols>
    <col min="1" max="1" width="12" customWidth="1"/>
    <col min="2" max="2" width="26" customWidth="1"/>
    <col min="3" max="4" width="13" customWidth="1"/>
    <col min="5" max="5" width="12" customWidth="1"/>
    <col min="6" max="8" width="13" customWidth="1"/>
    <col min="9" max="13" width="12" customWidth="1"/>
    <col min="14" max="14" width="9" hidden="1" customWidth="1"/>
  </cols>
  <sheetData>
    <row r="1" ht="30" customHeight="1" spans="1:13" x14ac:dyDescent="0.25">
      <c r="A1" s="2" t="s">
        <v>102</v>
      </c>
      <c r="B1" s="2"/>
      <c r="C1" s="2"/>
      <c r="D1" s="2"/>
      <c r="E1" s="2"/>
      <c r="F1" s="2"/>
      <c r="G1" s="2"/>
      <c r="H1" s="2"/>
      <c r="I1" s="2"/>
      <c r="J1" s="2"/>
      <c r="K1" s="2"/>
      <c r="L1" s="2"/>
      <c r="M1" s="2"/>
    </row>
    <row r="2" spans="1:2" x14ac:dyDescent="0.25">
      <c r="A2" s="17" t="s">
        <v>97</v>
      </c>
      <c r="B2" s="18">
        <f>'Summary'!$B$3</f>
      </c>
    </row>
    <row r="3" spans="2:2" x14ac:dyDescent="0.25">
      <c r="B3" s="2"/>
    </row>
    <row r="4" ht="30" customHeight="1" spans="1:13" x14ac:dyDescent="0.25">
      <c r="A4" s="11" t="s">
        <v>33</v>
      </c>
      <c r="B4" s="11" t="s">
        <v>34</v>
      </c>
      <c r="C4" s="11" t="s">
        <v>37</v>
      </c>
      <c r="D4" s="11" t="s">
        <v>38</v>
      </c>
      <c r="E4" s="11" t="s">
        <v>98</v>
      </c>
      <c r="F4" s="11" t="s">
        <v>103</v>
      </c>
      <c r="G4" s="11" t="s">
        <v>104</v>
      </c>
      <c r="H4" s="11" t="s">
        <v>105</v>
      </c>
      <c r="I4" s="11" t="s">
        <v>106</v>
      </c>
      <c r="J4" s="11" t="s">
        <v>107</v>
      </c>
      <c r="K4" s="11" t="s">
        <v>108</v>
      </c>
      <c r="L4" s="11" t="s">
        <v>109</v>
      </c>
      <c r="M4" s="11" t="s">
        <v>110</v>
      </c>
    </row>
    <row r="5" spans="1:14" x14ac:dyDescent="0.25">
      <c r="A5" s="19">
        <f>'Vendor Bills'!A4</f>
      </c>
      <c r="B5" s="20">
        <f>'Vendor Bills'!B4</f>
      </c>
      <c r="C5" s="21">
        <f>'Vendor Bills'!E4</f>
      </c>
      <c r="D5" s="22">
        <f>'Vendor Bills'!F4</f>
      </c>
      <c r="E5" s="19">
        <f>'Vendor Bills'!G4</f>
      </c>
      <c r="F5" s="23">
        <f>IF(E5="Paid",0,$B$2-C5)</f>
      </c>
      <c r="G5" s="19">
        <f>IF(E5="Paid","Paid",IF(F5&lt;=0,"Current",IF(F5&lt;=30,"1-30",IF(F5&lt;=60,"31-60",IF(F5&lt;=90,"61-90","90+")))))</f>
      </c>
      <c r="H5" s="24">
        <f>IF(E5="Paid",0,D5)</f>
      </c>
      <c r="I5" s="22">
        <f>IF($G5="Current",$H5,0)</f>
      </c>
      <c r="J5" s="22">
        <f>IF($G5="1-30",$H5,0)</f>
      </c>
      <c r="K5" s="22">
        <f>IF($G5="31-60",$H5,0)</f>
      </c>
      <c r="L5" s="22">
        <f>IF($G5="61-90",$H5,0)</f>
      </c>
      <c r="M5" s="22">
        <f>IF($G5="90+",$H5,0)</f>
      </c>
      <c r="N5" s="25">
        <f>IF(H5&gt;0,1,0)</f>
      </c>
    </row>
    <row r="6" spans="1:14" x14ac:dyDescent="0.25">
      <c r="A6" s="19">
        <f>'Vendor Bills'!A5</f>
      </c>
      <c r="B6" s="20">
        <f>'Vendor Bills'!B5</f>
      </c>
      <c r="C6" s="21">
        <f>'Vendor Bills'!E5</f>
      </c>
      <c r="D6" s="22">
        <f>'Vendor Bills'!F5</f>
      </c>
      <c r="E6" s="19">
        <f>'Vendor Bills'!G5</f>
      </c>
      <c r="F6" s="23">
        <f>IF(E6="Paid",0,$B$2-C6)</f>
      </c>
      <c r="G6" s="19">
        <f>IF(E6="Paid","Paid",IF(F6&lt;=0,"Current",IF(F6&lt;=30,"1-30",IF(F6&lt;=60,"31-60",IF(F6&lt;=90,"61-90","90+")))))</f>
      </c>
      <c r="H6" s="24">
        <f>IF(E6="Paid",0,D6)</f>
      </c>
      <c r="I6" s="22">
        <f>IF($G6="Current",$H6,0)</f>
      </c>
      <c r="J6" s="22">
        <f>IF($G6="1-30",$H6,0)</f>
      </c>
      <c r="K6" s="22">
        <f>IF($G6="31-60",$H6,0)</f>
      </c>
      <c r="L6" s="22">
        <f>IF($G6="61-90",$H6,0)</f>
      </c>
      <c r="M6" s="22">
        <f>IF($G6="90+",$H6,0)</f>
      </c>
      <c r="N6" s="25">
        <f>IF(H6&gt;0,1,0)</f>
      </c>
    </row>
    <row r="7" spans="1:14" x14ac:dyDescent="0.25">
      <c r="A7" s="19">
        <f>'Vendor Bills'!A6</f>
      </c>
      <c r="B7" s="20">
        <f>'Vendor Bills'!B6</f>
      </c>
      <c r="C7" s="21">
        <f>'Vendor Bills'!E6</f>
      </c>
      <c r="D7" s="22">
        <f>'Vendor Bills'!F6</f>
      </c>
      <c r="E7" s="19">
        <f>'Vendor Bills'!G6</f>
      </c>
      <c r="F7" s="23">
        <f>IF(E7="Paid",0,$B$2-C7)</f>
      </c>
      <c r="G7" s="19">
        <f>IF(E7="Paid","Paid",IF(F7&lt;=0,"Current",IF(F7&lt;=30,"1-30",IF(F7&lt;=60,"31-60",IF(F7&lt;=90,"61-90","90+")))))</f>
      </c>
      <c r="H7" s="24">
        <f>IF(E7="Paid",0,D7)</f>
      </c>
      <c r="I7" s="22">
        <f>IF($G7="Current",$H7,0)</f>
      </c>
      <c r="J7" s="22">
        <f>IF($G7="1-30",$H7,0)</f>
      </c>
      <c r="K7" s="22">
        <f>IF($G7="31-60",$H7,0)</f>
      </c>
      <c r="L7" s="22">
        <f>IF($G7="61-90",$H7,0)</f>
      </c>
      <c r="M7" s="22">
        <f>IF($G7="90+",$H7,0)</f>
      </c>
      <c r="N7" s="25">
        <f>IF(H7&gt;0,1,0)</f>
      </c>
    </row>
    <row r="8" spans="1:14" x14ac:dyDescent="0.25">
      <c r="A8" s="19">
        <f>'Vendor Bills'!A7</f>
      </c>
      <c r="B8" s="20">
        <f>'Vendor Bills'!B7</f>
      </c>
      <c r="C8" s="21">
        <f>'Vendor Bills'!E7</f>
      </c>
      <c r="D8" s="22">
        <f>'Vendor Bills'!F7</f>
      </c>
      <c r="E8" s="19">
        <f>'Vendor Bills'!G7</f>
      </c>
      <c r="F8" s="23">
        <f>IF(E8="Paid",0,$B$2-C8)</f>
      </c>
      <c r="G8" s="19">
        <f>IF(E8="Paid","Paid",IF(F8&lt;=0,"Current",IF(F8&lt;=30,"1-30",IF(F8&lt;=60,"31-60",IF(F8&lt;=90,"61-90","90+")))))</f>
      </c>
      <c r="H8" s="24">
        <f>IF(E8="Paid",0,D8)</f>
      </c>
      <c r="I8" s="22">
        <f>IF($G8="Current",$H8,0)</f>
      </c>
      <c r="J8" s="22">
        <f>IF($G8="1-30",$H8,0)</f>
      </c>
      <c r="K8" s="22">
        <f>IF($G8="31-60",$H8,0)</f>
      </c>
      <c r="L8" s="22">
        <f>IF($G8="61-90",$H8,0)</f>
      </c>
      <c r="M8" s="22">
        <f>IF($G8="90+",$H8,0)</f>
      </c>
      <c r="N8" s="25">
        <f>IF(H8&gt;0,1,0)</f>
      </c>
    </row>
    <row r="9" spans="1:14" x14ac:dyDescent="0.25">
      <c r="A9" s="19">
        <f>'Vendor Bills'!A8</f>
      </c>
      <c r="B9" s="20">
        <f>'Vendor Bills'!B8</f>
      </c>
      <c r="C9" s="21">
        <f>'Vendor Bills'!E8</f>
      </c>
      <c r="D9" s="22">
        <f>'Vendor Bills'!F8</f>
      </c>
      <c r="E9" s="19">
        <f>'Vendor Bills'!G8</f>
      </c>
      <c r="F9" s="23">
        <f>IF(E9="Paid",0,$B$2-C9)</f>
      </c>
      <c r="G9" s="19">
        <f>IF(E9="Paid","Paid",IF(F9&lt;=0,"Current",IF(F9&lt;=30,"1-30",IF(F9&lt;=60,"31-60",IF(F9&lt;=90,"61-90","90+")))))</f>
      </c>
      <c r="H9" s="24">
        <f>IF(E9="Paid",0,D9)</f>
      </c>
      <c r="I9" s="22">
        <f>IF($G9="Current",$H9,0)</f>
      </c>
      <c r="J9" s="22">
        <f>IF($G9="1-30",$H9,0)</f>
      </c>
      <c r="K9" s="22">
        <f>IF($G9="31-60",$H9,0)</f>
      </c>
      <c r="L9" s="22">
        <f>IF($G9="61-90",$H9,0)</f>
      </c>
      <c r="M9" s="22">
        <f>IF($G9="90+",$H9,0)</f>
      </c>
      <c r="N9" s="25">
        <f>IF(H9&gt;0,1,0)</f>
      </c>
    </row>
    <row r="10" spans="1:14" x14ac:dyDescent="0.25">
      <c r="A10" s="19">
        <f>'Vendor Bills'!A9</f>
      </c>
      <c r="B10" s="20">
        <f>'Vendor Bills'!B9</f>
      </c>
      <c r="C10" s="21">
        <f>'Vendor Bills'!E9</f>
      </c>
      <c r="D10" s="22">
        <f>'Vendor Bills'!F9</f>
      </c>
      <c r="E10" s="19">
        <f>'Vendor Bills'!G9</f>
      </c>
      <c r="F10" s="23">
        <f>IF(E10="Paid",0,$B$2-C10)</f>
      </c>
      <c r="G10" s="19">
        <f>IF(E10="Paid","Paid",IF(F10&lt;=0,"Current",IF(F10&lt;=30,"1-30",IF(F10&lt;=60,"31-60",IF(F10&lt;=90,"61-90","90+")))))</f>
      </c>
      <c r="H10" s="24">
        <f>IF(E10="Paid",0,D10)</f>
      </c>
      <c r="I10" s="22">
        <f>IF($G10="Current",$H10,0)</f>
      </c>
      <c r="J10" s="22">
        <f>IF($G10="1-30",$H10,0)</f>
      </c>
      <c r="K10" s="22">
        <f>IF($G10="31-60",$H10,0)</f>
      </c>
      <c r="L10" s="22">
        <f>IF($G10="61-90",$H10,0)</f>
      </c>
      <c r="M10" s="22">
        <f>IF($G10="90+",$H10,0)</f>
      </c>
      <c r="N10" s="25">
        <f>IF(H10&gt;0,1,0)</f>
      </c>
    </row>
    <row r="11" spans="1:14" x14ac:dyDescent="0.25">
      <c r="A11" s="19">
        <f>'Vendor Bills'!A10</f>
      </c>
      <c r="B11" s="20">
        <f>'Vendor Bills'!B10</f>
      </c>
      <c r="C11" s="21">
        <f>'Vendor Bills'!E10</f>
      </c>
      <c r="D11" s="22">
        <f>'Vendor Bills'!F10</f>
      </c>
      <c r="E11" s="19">
        <f>'Vendor Bills'!G10</f>
      </c>
      <c r="F11" s="23">
        <f>IF(E11="Paid",0,$B$2-C11)</f>
      </c>
      <c r="G11" s="19">
        <f>IF(E11="Paid","Paid",IF(F11&lt;=0,"Current",IF(F11&lt;=30,"1-30",IF(F11&lt;=60,"31-60",IF(F11&lt;=90,"61-90","90+")))))</f>
      </c>
      <c r="H11" s="24">
        <f>IF(E11="Paid",0,D11)</f>
      </c>
      <c r="I11" s="22">
        <f>IF($G11="Current",$H11,0)</f>
      </c>
      <c r="J11" s="22">
        <f>IF($G11="1-30",$H11,0)</f>
      </c>
      <c r="K11" s="22">
        <f>IF($G11="31-60",$H11,0)</f>
      </c>
      <c r="L11" s="22">
        <f>IF($G11="61-90",$H11,0)</f>
      </c>
      <c r="M11" s="22">
        <f>IF($G11="90+",$H11,0)</f>
      </c>
      <c r="N11" s="25">
        <f>IF(H11&gt;0,1,0)</f>
      </c>
    </row>
    <row r="12" spans="1:14" x14ac:dyDescent="0.25">
      <c r="A12" s="19">
        <f>'Vendor Bills'!A11</f>
      </c>
      <c r="B12" s="20">
        <f>'Vendor Bills'!B11</f>
      </c>
      <c r="C12" s="21">
        <f>'Vendor Bills'!E11</f>
      </c>
      <c r="D12" s="22">
        <f>'Vendor Bills'!F11</f>
      </c>
      <c r="E12" s="19">
        <f>'Vendor Bills'!G11</f>
      </c>
      <c r="F12" s="23">
        <f>IF(E12="Paid",0,$B$2-C12)</f>
      </c>
      <c r="G12" s="19">
        <f>IF(E12="Paid","Paid",IF(F12&lt;=0,"Current",IF(F12&lt;=30,"1-30",IF(F12&lt;=60,"31-60",IF(F12&lt;=90,"61-90","90+")))))</f>
      </c>
      <c r="H12" s="24">
        <f>IF(E12="Paid",0,D12)</f>
      </c>
      <c r="I12" s="22">
        <f>IF($G12="Current",$H12,0)</f>
      </c>
      <c r="J12" s="22">
        <f>IF($G12="1-30",$H12,0)</f>
      </c>
      <c r="K12" s="22">
        <f>IF($G12="31-60",$H12,0)</f>
      </c>
      <c r="L12" s="22">
        <f>IF($G12="61-90",$H12,0)</f>
      </c>
      <c r="M12" s="22">
        <f>IF($G12="90+",$H12,0)</f>
      </c>
      <c r="N12" s="25">
        <f>IF(H12&gt;0,1,0)</f>
      </c>
    </row>
    <row r="13" spans="1:14" x14ac:dyDescent="0.25">
      <c r="A13" s="19">
        <f>'Vendor Bills'!A12</f>
      </c>
      <c r="B13" s="20">
        <f>'Vendor Bills'!B12</f>
      </c>
      <c r="C13" s="21">
        <f>'Vendor Bills'!E12</f>
      </c>
      <c r="D13" s="22">
        <f>'Vendor Bills'!F12</f>
      </c>
      <c r="E13" s="19">
        <f>'Vendor Bills'!G12</f>
      </c>
      <c r="F13" s="23">
        <f>IF(E13="Paid",0,$B$2-C13)</f>
      </c>
      <c r="G13" s="19">
        <f>IF(E13="Paid","Paid",IF(F13&lt;=0,"Current",IF(F13&lt;=30,"1-30",IF(F13&lt;=60,"31-60",IF(F13&lt;=90,"61-90","90+")))))</f>
      </c>
      <c r="H13" s="24">
        <f>IF(E13="Paid",0,D13)</f>
      </c>
      <c r="I13" s="22">
        <f>IF($G13="Current",$H13,0)</f>
      </c>
      <c r="J13" s="22">
        <f>IF($G13="1-30",$H13,0)</f>
      </c>
      <c r="K13" s="22">
        <f>IF($G13="31-60",$H13,0)</f>
      </c>
      <c r="L13" s="22">
        <f>IF($G13="61-90",$H13,0)</f>
      </c>
      <c r="M13" s="22">
        <f>IF($G13="90+",$H13,0)</f>
      </c>
      <c r="N13" s="25">
        <f>IF(H13&gt;0,1,0)</f>
      </c>
    </row>
    <row r="14" spans="1:14" x14ac:dyDescent="0.25">
      <c r="A14" s="19">
        <f>'Vendor Bills'!A13</f>
      </c>
      <c r="B14" s="20">
        <f>'Vendor Bills'!B13</f>
      </c>
      <c r="C14" s="21">
        <f>'Vendor Bills'!E13</f>
      </c>
      <c r="D14" s="22">
        <f>'Vendor Bills'!F13</f>
      </c>
      <c r="E14" s="19">
        <f>'Vendor Bills'!G13</f>
      </c>
      <c r="F14" s="23">
        <f>IF(E14="Paid",0,$B$2-C14)</f>
      </c>
      <c r="G14" s="19">
        <f>IF(E14="Paid","Paid",IF(F14&lt;=0,"Current",IF(F14&lt;=30,"1-30",IF(F14&lt;=60,"31-60",IF(F14&lt;=90,"61-90","90+")))))</f>
      </c>
      <c r="H14" s="24">
        <f>IF(E14="Paid",0,D14)</f>
      </c>
      <c r="I14" s="22">
        <f>IF($G14="Current",$H14,0)</f>
      </c>
      <c r="J14" s="22">
        <f>IF($G14="1-30",$H14,0)</f>
      </c>
      <c r="K14" s="22">
        <f>IF($G14="31-60",$H14,0)</f>
      </c>
      <c r="L14" s="22">
        <f>IF($G14="61-90",$H14,0)</f>
      </c>
      <c r="M14" s="22">
        <f>IF($G14="90+",$H14,0)</f>
      </c>
      <c r="N14" s="25">
        <f>IF(H14&gt;0,1,0)</f>
      </c>
    </row>
    <row r="15" spans="1:14" x14ac:dyDescent="0.25">
      <c r="A15" s="19">
        <f>'Vendor Bills'!A14</f>
      </c>
      <c r="B15" s="20">
        <f>'Vendor Bills'!B14</f>
      </c>
      <c r="C15" s="21">
        <f>'Vendor Bills'!E14</f>
      </c>
      <c r="D15" s="22">
        <f>'Vendor Bills'!F14</f>
      </c>
      <c r="E15" s="19">
        <f>'Vendor Bills'!G14</f>
      </c>
      <c r="F15" s="23">
        <f>IF(E15="Paid",0,$B$2-C15)</f>
      </c>
      <c r="G15" s="19">
        <f>IF(E15="Paid","Paid",IF(F15&lt;=0,"Current",IF(F15&lt;=30,"1-30",IF(F15&lt;=60,"31-60",IF(F15&lt;=90,"61-90","90+")))))</f>
      </c>
      <c r="H15" s="24">
        <f>IF(E15="Paid",0,D15)</f>
      </c>
      <c r="I15" s="22">
        <f>IF($G15="Current",$H15,0)</f>
      </c>
      <c r="J15" s="22">
        <f>IF($G15="1-30",$H15,0)</f>
      </c>
      <c r="K15" s="22">
        <f>IF($G15="31-60",$H15,0)</f>
      </c>
      <c r="L15" s="22">
        <f>IF($G15="61-90",$H15,0)</f>
      </c>
      <c r="M15" s="22">
        <f>IF($G15="90+",$H15,0)</f>
      </c>
      <c r="N15" s="25">
        <f>IF(H15&gt;0,1,0)</f>
      </c>
    </row>
    <row r="16" spans="1:14" x14ac:dyDescent="0.25">
      <c r="A16" s="19">
        <f>'Vendor Bills'!A15</f>
      </c>
      <c r="B16" s="20">
        <f>'Vendor Bills'!B15</f>
      </c>
      <c r="C16" s="21">
        <f>'Vendor Bills'!E15</f>
      </c>
      <c r="D16" s="22">
        <f>'Vendor Bills'!F15</f>
      </c>
      <c r="E16" s="19">
        <f>'Vendor Bills'!G15</f>
      </c>
      <c r="F16" s="23">
        <f>IF(E16="Paid",0,$B$2-C16)</f>
      </c>
      <c r="G16" s="19">
        <f>IF(E16="Paid","Paid",IF(F16&lt;=0,"Current",IF(F16&lt;=30,"1-30",IF(F16&lt;=60,"31-60",IF(F16&lt;=90,"61-90","90+")))))</f>
      </c>
      <c r="H16" s="24">
        <f>IF(E16="Paid",0,D16)</f>
      </c>
      <c r="I16" s="22">
        <f>IF($G16="Current",$H16,0)</f>
      </c>
      <c r="J16" s="22">
        <f>IF($G16="1-30",$H16,0)</f>
      </c>
      <c r="K16" s="22">
        <f>IF($G16="31-60",$H16,0)</f>
      </c>
      <c r="L16" s="22">
        <f>IF($G16="61-90",$H16,0)</f>
      </c>
      <c r="M16" s="22">
        <f>IF($G16="90+",$H16,0)</f>
      </c>
      <c r="N16" s="25">
        <f>IF(H16&gt;0,1,0)</f>
      </c>
    </row>
    <row r="17" spans="2:2" x14ac:dyDescent="0.25">
      <c r="B17" s="2"/>
    </row>
    <row r="18" ht="30" customHeight="1" spans="1:13" x14ac:dyDescent="0.25">
      <c r="A18" s="16" t="s">
        <v>31</v>
      </c>
      <c r="B18" s="16"/>
      <c r="C18" s="16"/>
      <c r="D18" s="16"/>
      <c r="E18" s="16"/>
      <c r="F18" s="16"/>
      <c r="G18" s="16"/>
      <c r="H18" s="16"/>
      <c r="I18" s="16"/>
      <c r="J18" s="16"/>
      <c r="K18" s="16"/>
      <c r="L18" s="16"/>
      <c r="M18" s="16"/>
    </row>
  </sheetData>
  <mergeCells count="2">
    <mergeCell ref="A1:M1"/>
    <mergeCell ref="A18:M18"/>
  </mergeCells>
  <hyperlinks>
    <hyperlink ref="A18" r:id="rId1"/>
  </hyperlinks>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workbookViewId="0" showGridLines="0"/>
  </sheetViews>
  <sheetFormatPr defaultRowHeight="15" outlineLevelRow="0" outlineLevelCol="0" x14ac:dyDescent="55"/>
  <cols>
    <col min="1" max="1" width="17" customWidth="1"/>
    <col min="2" max="2" width="48" customWidth="1"/>
    <col min="3" max="3" width="20" customWidth="1"/>
    <col min="4" max="4" width="12" customWidth="1"/>
    <col min="5" max="5" width="18" customWidth="1"/>
  </cols>
  <sheetData>
    <row r="1" spans="1:5" x14ac:dyDescent="0.25">
      <c r="A1" s="1" t="s">
        <v>12</v>
      </c>
      <c r="B1" s="1"/>
      <c r="C1" s="1"/>
      <c r="D1" s="1"/>
      <c r="E1" s="1"/>
    </row>
    <row r="2" ht="30" customHeight="1" spans="1:5" x14ac:dyDescent="0.25">
      <c r="A2" s="2" t="s">
        <v>111</v>
      </c>
      <c r="B2" s="2"/>
      <c r="C2" s="2"/>
      <c r="D2" s="2"/>
      <c r="E2" s="2"/>
    </row>
    <row r="3" spans="2:2" x14ac:dyDescent="0.25">
      <c r="B3" s="2"/>
    </row>
    <row r="4" ht="30" customHeight="1" spans="1:5" x14ac:dyDescent="0.25">
      <c r="A4" s="11" t="s">
        <v>100</v>
      </c>
      <c r="B4" s="11" t="s">
        <v>112</v>
      </c>
      <c r="C4" s="11" t="s">
        <v>113</v>
      </c>
      <c r="D4" s="11" t="s">
        <v>114</v>
      </c>
      <c r="E4" s="11" t="s">
        <v>115</v>
      </c>
    </row>
    <row r="5" ht="15" customHeight="1" spans="1:5" x14ac:dyDescent="0.25">
      <c r="A5" s="12" t="s">
        <v>116</v>
      </c>
      <c r="B5" s="6" t="s">
        <v>117</v>
      </c>
      <c r="C5" s="24">
        <f>SUMIF('Payment Calendar'!$H$5:$H$16,A5,'Payment Calendar'!$I$5:$I$16)</f>
      </c>
      <c r="D5" s="23">
        <f>SUMIF('Payment Calendar'!$H$5:$H$16,A5,'Payment Calendar'!$J$5:$J$16)</f>
      </c>
      <c r="E5" s="26">
        <f>IFERROR(C5/$C$11,0)</f>
      </c>
    </row>
    <row r="6" ht="15" customHeight="1" spans="1:5" x14ac:dyDescent="0.25">
      <c r="A6" s="12" t="s">
        <v>118</v>
      </c>
      <c r="B6" s="6" t="s">
        <v>119</v>
      </c>
      <c r="C6" s="24">
        <f>SUMIF('Payment Calendar'!$H$5:$H$16,A6,'Payment Calendar'!$I$5:$I$16)</f>
      </c>
      <c r="D6" s="23">
        <f>SUMIF('Payment Calendar'!$H$5:$H$16,A6,'Payment Calendar'!$J$5:$J$16)</f>
      </c>
      <c r="E6" s="26">
        <f>IFERROR(C6/$C$11,0)</f>
      </c>
    </row>
    <row r="7" ht="15" customHeight="1" spans="1:5" x14ac:dyDescent="0.25">
      <c r="A7" s="12" t="s">
        <v>120</v>
      </c>
      <c r="B7" s="6" t="s">
        <v>121</v>
      </c>
      <c r="C7" s="24">
        <f>SUMIF('Payment Calendar'!$H$5:$H$16,A7,'Payment Calendar'!$I$5:$I$16)</f>
      </c>
      <c r="D7" s="23">
        <f>SUMIF('Payment Calendar'!$H$5:$H$16,A7,'Payment Calendar'!$J$5:$J$16)</f>
      </c>
      <c r="E7" s="26">
        <f>IFERROR(C7/$C$11,0)</f>
      </c>
    </row>
    <row r="8" ht="15" customHeight="1" spans="1:5" x14ac:dyDescent="0.25">
      <c r="A8" s="12" t="s">
        <v>122</v>
      </c>
      <c r="B8" s="6" t="s">
        <v>123</v>
      </c>
      <c r="C8" s="24">
        <f>SUMIF('Payment Calendar'!$H$5:$H$16,A8,'Payment Calendar'!$I$5:$I$16)</f>
      </c>
      <c r="D8" s="23">
        <f>SUMIF('Payment Calendar'!$H$5:$H$16,A8,'Payment Calendar'!$J$5:$J$16)</f>
      </c>
      <c r="E8" s="26">
        <f>IFERROR(C8/$C$11,0)</f>
      </c>
    </row>
    <row r="9" ht="15" customHeight="1" spans="1:5" x14ac:dyDescent="0.25">
      <c r="A9" s="12" t="s">
        <v>124</v>
      </c>
      <c r="B9" s="6" t="s">
        <v>125</v>
      </c>
      <c r="C9" s="24">
        <f>SUMIF('Payment Calendar'!$H$5:$H$16,A9,'Payment Calendar'!$I$5:$I$16)</f>
      </c>
      <c r="D9" s="23">
        <f>SUMIF('Payment Calendar'!$H$5:$H$16,A9,'Payment Calendar'!$J$5:$J$16)</f>
      </c>
      <c r="E9" s="26">
        <f>IFERROR(C9/$C$11,0)</f>
      </c>
    </row>
    <row r="10" ht="15" customHeight="1" spans="1:5" x14ac:dyDescent="0.25">
      <c r="A10" s="12" t="s">
        <v>66</v>
      </c>
      <c r="B10" s="6" t="s">
        <v>126</v>
      </c>
      <c r="C10" s="24">
        <f>SUMIF('Payment Calendar'!$H$5:$H$16,A10,'Payment Calendar'!$I$5:$I$16)</f>
      </c>
      <c r="D10" s="23">
        <f>SUMIF('Payment Calendar'!$H$5:$H$16,A10,'Payment Calendar'!$J$5:$J$16)</f>
      </c>
      <c r="E10" s="26">
        <f>IFERROR(C10/$C$11,0)</f>
      </c>
    </row>
    <row r="11" spans="1:4" x14ac:dyDescent="0.25">
      <c r="A11" s="5" t="s">
        <v>127</v>
      </c>
      <c r="B11" s="5"/>
      <c r="C11" s="27">
        <f>SUM(C5:C10)</f>
      </c>
      <c r="D11" s="28">
        <f>SUM(D5:D10)</f>
      </c>
    </row>
    <row r="12" spans="2:2" x14ac:dyDescent="0.25">
      <c r="B12" s="2"/>
    </row>
    <row r="13" ht="30" customHeight="1" spans="1:5" x14ac:dyDescent="0.25">
      <c r="A13" s="16" t="s">
        <v>31</v>
      </c>
      <c r="B13" s="16"/>
      <c r="C13" s="16"/>
      <c r="D13" s="16"/>
      <c r="E13" s="16"/>
    </row>
  </sheetData>
  <mergeCells count="4">
    <mergeCell ref="A1:E1"/>
    <mergeCell ref="A2:E2"/>
    <mergeCell ref="A11:B11"/>
    <mergeCell ref="A13:E13"/>
  </mergeCells>
  <hyperlinks>
    <hyperlink ref="A13" r:id="rId1"/>
  </hyperlinks>
  <pageMargins left="0.7" right="0.7" top="0.75" bottom="0.75" header="0.3" footer="0.3"/>
  <pageSetup orientation="portrait" horizontalDpi="4294967295" verticalDpi="4294967295" scale="100" fitToWidth="1" fitToHeigh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workbookViewId="0" showGridLines="0"/>
  </sheetViews>
  <sheetFormatPr defaultRowHeight="15" outlineLevelRow="0" outlineLevelCol="0" x14ac:dyDescent="55"/>
  <cols>
    <col min="1" max="1" width="20" customWidth="1"/>
    <col min="2" max="2" width="24" customWidth="1"/>
    <col min="3" max="3" width="30" customWidth="1"/>
    <col min="4" max="4" width="14" customWidth="1"/>
    <col min="5" max="5" width="15" customWidth="1"/>
    <col min="6" max="6" width="17" customWidth="1"/>
  </cols>
  <sheetData>
    <row r="1" spans="1:6" x14ac:dyDescent="0.25">
      <c r="A1" s="1" t="s">
        <v>0</v>
      </c>
      <c r="B1" s="1"/>
      <c r="C1" s="1"/>
      <c r="D1" s="1"/>
      <c r="E1" s="1"/>
      <c r="F1" s="1"/>
    </row>
    <row r="2" spans="1:3" x14ac:dyDescent="0.25">
      <c r="A2" s="2"/>
      <c r="B2" s="2"/>
      <c r="C2" s="2"/>
    </row>
    <row r="3" spans="1:3" x14ac:dyDescent="0.25">
      <c r="A3" s="5" t="s">
        <v>97</v>
      </c>
      <c r="B3" s="29">
        <v>46218</v>
      </c>
      <c r="C3" s="2"/>
    </row>
    <row r="4" spans="1:3" x14ac:dyDescent="0.25">
      <c r="A4" s="2"/>
      <c r="B4" s="2"/>
      <c r="C4" s="2"/>
    </row>
    <row r="5" spans="1:6" x14ac:dyDescent="0.25">
      <c r="A5" s="3" t="s">
        <v>128</v>
      </c>
      <c r="B5" s="3"/>
      <c r="C5" s="3"/>
      <c r="D5" s="3"/>
      <c r="E5" s="3"/>
      <c r="F5" s="3"/>
    </row>
    <row r="6" ht="30" customHeight="1" spans="1:3" x14ac:dyDescent="0.25">
      <c r="A6" s="11" t="s">
        <v>129</v>
      </c>
      <c r="B6" s="11" t="s">
        <v>130</v>
      </c>
      <c r="C6" s="11" t="s">
        <v>131</v>
      </c>
    </row>
    <row r="7" spans="1:3" x14ac:dyDescent="0.25">
      <c r="A7" s="5" t="s">
        <v>132</v>
      </c>
      <c r="B7" s="30">
        <f>SUM('Aging'!$H$5:$H$16)</f>
      </c>
      <c r="C7" s="8" t="s">
        <v>133</v>
      </c>
    </row>
    <row r="8" spans="1:3" x14ac:dyDescent="0.25">
      <c r="A8" s="5" t="s">
        <v>134</v>
      </c>
      <c r="B8" s="30">
        <f>SUM('Aging'!$J$5:$M$16)</f>
      </c>
      <c r="C8" s="8" t="s">
        <v>135</v>
      </c>
    </row>
    <row r="9" spans="1:3" x14ac:dyDescent="0.25">
      <c r="A9" s="5" t="s">
        <v>136</v>
      </c>
      <c r="B9" s="30">
        <f>'Cash Requirements'!$C$6</f>
      </c>
      <c r="C9" s="8" t="s">
        <v>137</v>
      </c>
    </row>
    <row r="10" spans="1:3" x14ac:dyDescent="0.25">
      <c r="A10" s="5" t="s">
        <v>138</v>
      </c>
      <c r="B10" s="31">
        <f>SUM('Aging'!$N$5:$N$16)</f>
      </c>
      <c r="C10" s="8" t="s">
        <v>139</v>
      </c>
    </row>
    <row r="11" spans="1:3" x14ac:dyDescent="0.25">
      <c r="A11" s="5" t="s">
        <v>140</v>
      </c>
      <c r="B11" s="30">
        <f>LARGE('Aging'!$H$5:$H$16,1)</f>
      </c>
      <c r="C11" s="8" t="s">
        <v>141</v>
      </c>
    </row>
    <row r="12" spans="1:3" x14ac:dyDescent="0.25">
      <c r="A12" s="2"/>
      <c r="B12" s="2"/>
      <c r="C12" s="2"/>
    </row>
    <row r="13" spans="1:6" x14ac:dyDescent="0.25">
      <c r="A13" s="3" t="s">
        <v>142</v>
      </c>
      <c r="B13" s="3"/>
      <c r="C13" s="3"/>
      <c r="D13" s="3"/>
      <c r="E13" s="3"/>
      <c r="F13" s="3"/>
    </row>
    <row r="14" ht="30" customHeight="1" spans="1:6" x14ac:dyDescent="0.25">
      <c r="A14" s="11" t="s">
        <v>106</v>
      </c>
      <c r="B14" s="11" t="s">
        <v>107</v>
      </c>
      <c r="C14" s="11" t="s">
        <v>108</v>
      </c>
      <c r="D14" s="11" t="s">
        <v>109</v>
      </c>
      <c r="E14" s="11" t="s">
        <v>110</v>
      </c>
      <c r="F14" s="11" t="s">
        <v>143</v>
      </c>
    </row>
    <row r="15" spans="1:6" x14ac:dyDescent="0.25">
      <c r="A15" s="30">
        <f>SUM('Aging'!$I$5:$I$16)</f>
      </c>
      <c r="B15" s="30">
        <f>SUM('Aging'!$J$5:$J$16)</f>
      </c>
      <c r="C15" s="30">
        <f>SUM('Aging'!$K$5:$K$16)</f>
      </c>
      <c r="D15" s="27">
        <f>SUM('Aging'!$L$5:$L$16)</f>
      </c>
      <c r="E15" s="27">
        <f>SUM('Aging'!$M$5:$M$16)</f>
      </c>
      <c r="F15" s="27">
        <f>SUM(A15:E15)</f>
      </c>
    </row>
    <row r="16" spans="1:3" x14ac:dyDescent="0.25">
      <c r="A16" s="2"/>
      <c r="B16" s="2"/>
      <c r="C16" s="2"/>
    </row>
    <row r="17" spans="1:6" x14ac:dyDescent="0.25">
      <c r="A17" s="3" t="s">
        <v>144</v>
      </c>
      <c r="B17" s="3"/>
      <c r="C17" s="3"/>
      <c r="D17" s="3"/>
      <c r="E17" s="3"/>
      <c r="F17" s="3"/>
    </row>
    <row r="18" ht="30" customHeight="1" spans="1:6" x14ac:dyDescent="0.25">
      <c r="A18" s="11" t="s">
        <v>145</v>
      </c>
      <c r="B18" s="11" t="s">
        <v>34</v>
      </c>
      <c r="C18" s="11" t="s">
        <v>33</v>
      </c>
      <c r="D18" s="11" t="s">
        <v>37</v>
      </c>
      <c r="E18" s="11" t="s">
        <v>100</v>
      </c>
      <c r="F18" s="11" t="s">
        <v>146</v>
      </c>
    </row>
    <row r="19" spans="1:6" x14ac:dyDescent="0.25">
      <c r="A19" s="32">
        <v>1</v>
      </c>
      <c r="B19" s="33">
        <f>INDEX('Payment Calendar'!$B$5:$B$16,MATCH(F19,'Payment Calendar'!$I$5:$I$16,0))</f>
      </c>
      <c r="C19" s="33">
        <f>INDEX('Payment Calendar'!$A$5:$A$16,MATCH(F19,'Payment Calendar'!$I$5:$I$16,0))</f>
      </c>
      <c r="D19" s="34">
        <f>INDEX('Payment Calendar'!$C$5:$C$16,MATCH(F19,'Payment Calendar'!$I$5:$I$16,0))</f>
      </c>
      <c r="E19" s="35">
        <f>INDEX('Payment Calendar'!$H$5:$H$16,MATCH(F19,'Payment Calendar'!$I$5:$I$16,0))</f>
      </c>
      <c r="F19" s="27">
        <f>LARGE('Payment Calendar'!$I$5:$I$16,1)</f>
      </c>
    </row>
    <row r="20" spans="1:6" x14ac:dyDescent="0.25">
      <c r="A20" s="32">
        <v>2</v>
      </c>
      <c r="B20" s="33">
        <f>INDEX('Payment Calendar'!$B$5:$B$16,MATCH(F20,'Payment Calendar'!$I$5:$I$16,0))</f>
      </c>
      <c r="C20" s="33">
        <f>INDEX('Payment Calendar'!$A$5:$A$16,MATCH(F20,'Payment Calendar'!$I$5:$I$16,0))</f>
      </c>
      <c r="D20" s="34">
        <f>INDEX('Payment Calendar'!$C$5:$C$16,MATCH(F20,'Payment Calendar'!$I$5:$I$16,0))</f>
      </c>
      <c r="E20" s="35">
        <f>INDEX('Payment Calendar'!$H$5:$H$16,MATCH(F20,'Payment Calendar'!$I$5:$I$16,0))</f>
      </c>
      <c r="F20" s="27">
        <f>LARGE('Payment Calendar'!$I$5:$I$16,2)</f>
      </c>
    </row>
    <row r="21" spans="1:6" x14ac:dyDescent="0.25">
      <c r="A21" s="32">
        <v>3</v>
      </c>
      <c r="B21" s="33">
        <f>INDEX('Payment Calendar'!$B$5:$B$16,MATCH(F21,'Payment Calendar'!$I$5:$I$16,0))</f>
      </c>
      <c r="C21" s="33">
        <f>INDEX('Payment Calendar'!$A$5:$A$16,MATCH(F21,'Payment Calendar'!$I$5:$I$16,0))</f>
      </c>
      <c r="D21" s="34">
        <f>INDEX('Payment Calendar'!$C$5:$C$16,MATCH(F21,'Payment Calendar'!$I$5:$I$16,0))</f>
      </c>
      <c r="E21" s="35">
        <f>INDEX('Payment Calendar'!$H$5:$H$16,MATCH(F21,'Payment Calendar'!$I$5:$I$16,0))</f>
      </c>
      <c r="F21" s="27">
        <f>LARGE('Payment Calendar'!$I$5:$I$16,3)</f>
      </c>
    </row>
    <row r="22" spans="1:3" x14ac:dyDescent="0.25">
      <c r="A22" s="2"/>
      <c r="B22" s="2"/>
      <c r="C22" s="2"/>
    </row>
    <row r="23" spans="1:3" x14ac:dyDescent="0.25">
      <c r="A23" s="5" t="s">
        <v>147</v>
      </c>
      <c r="B23" s="36">
        <f>INDEX('Aging'!$B$5:$B$16,MATCH(B11,'Aging'!$H$5:$H$16,0))</f>
      </c>
      <c r="C23" s="2"/>
    </row>
    <row r="24" spans="1:3" x14ac:dyDescent="0.25">
      <c r="A24" s="2"/>
      <c r="B24" s="2"/>
      <c r="C24" s="2"/>
    </row>
    <row r="25" ht="30" customHeight="1" spans="1:6" x14ac:dyDescent="0.25">
      <c r="A25" s="16" t="s">
        <v>31</v>
      </c>
      <c r="B25" s="16"/>
      <c r="C25" s="16"/>
      <c r="D25" s="16"/>
      <c r="E25" s="16"/>
      <c r="F25" s="16"/>
    </row>
  </sheetData>
  <mergeCells count="5">
    <mergeCell ref="A1:F1"/>
    <mergeCell ref="A5:F5"/>
    <mergeCell ref="A13:F13"/>
    <mergeCell ref="A17:F17"/>
    <mergeCell ref="A25:F25"/>
  </mergeCells>
  <hyperlinks>
    <hyperlink ref="A25" r:id="rId1"/>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Vendor Bills</vt:lpstr>
      <vt:lpstr>Payment Calendar</vt:lpstr>
      <vt:lpstr>Aging</vt:lpstr>
      <vt:lpstr>Cash Requirements</vt:lpstr>
      <vt:lpstr>Summary</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Excel.TV</dc:creator>
  <dc:title/>
  <dc:subject/>
  <dc:description/>
  <cp:keywords/>
  <cp:category/>
  <cp:lastModifiedBy>Excel.TV template generator</cp:lastModifiedBy>
  <dcterms:created xsi:type="dcterms:W3CDTF">2026-07-29T03:21:18Z</dcterms:created>
  <dcterms:modified xsi:type="dcterms:W3CDTF">2026-07-29T03:21:18Z</dcterms:modified>
</cp:coreProperties>
</file>