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Inputs" state="visible" r:id="rId5"/>
    <sheet sheetId="3" name="Monthly Amortization Schedule" state="visible" r:id="rId6"/>
    <sheet sheetId="4" name="Bi-Weekly Amortization Schedule" state="visible" r:id="rId7"/>
    <sheet sheetId="5" name="Summary" state="visible" r:id="rId8"/>
  </sheets>
  <calcPr calcId="171027"/>
</workbook>
</file>

<file path=xl/sharedStrings.xml><?xml version="1.0" encoding="utf-8"?>
<sst xmlns="http://schemas.openxmlformats.org/spreadsheetml/2006/main" count="100" uniqueCount="78">
  <si>
    <t>Loan Amortization Schedule Template</t>
  </si>
  <si>
    <t>Purpose</t>
  </si>
  <si>
    <t>This workbook builds a full loan amortization schedule for a single installment loan — enter your loan amount, APR, term, start date, and an optional extra payment, and every payment row recalculates automatically. It also models two common payoff scenarios: adding an extra payment to every period, and switching to a bi-weekly payment schedule, so you can compare total interest and payoff time side by side.</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</si>
  <si>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</si>
  <si>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</si>
  <si>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</si>
  <si>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Inputs</t>
  </si>
  <si>
    <t>Enter your loan amount, APR, term (years), start date, and extra payment amount here. A "Calculated loan summary" block below the inputs computes the standard monthly payment and the bi-weekly equivalent — every other sheet reads from this one.</t>
  </si>
  <si>
    <t>Monthly Amortization Schedule</t>
  </si>
  <si>
    <t>The full month-by-month schedule: beginning balance, interest, scheduled principal, extra payment, total principal, total payment, and running balance for every payment. The Extra Payment column only applies when Inputs’ "Include extra payment?" toggle is set to Yes.</t>
  </si>
  <si>
    <t>Bi-Weekly Amortization Schedule</t>
  </si>
  <si>
    <t>The same schedule structure, but paid every 14 days instead of monthly, using half the standard monthly payment per period plus the same optional extra payment. Because bi-weekly payments add up to roughly one extra monthly payment per year, this schedule typically pays off faster with less total interest.</t>
  </si>
  <si>
    <t>Summary</t>
  </si>
  <si>
    <t>A comparison table of three scenarios — Standard Monthly with no extra payment, Monthly plus your extra payment, and Bi-Weekly plus your extra payment — plus a scenario selector that shows the total interest, payoff time, and interest saved for whichever schedule you pick.</t>
  </si>
  <si>
    <t>How to use this workbook</t>
  </si>
  <si>
    <t>1. Open Inputs and replace the sample loan amount, APR, term, start date, and extra payment amount with your own numbers.</t>
  </si>
  <si>
    <t>2. Set "Include extra payment?" on Inputs to Yes or No — this controls the Extra Payment column on both the Monthly and Bi-Weekly schedules.</t>
  </si>
  <si>
    <t>3. Open Monthly Amortization Schedule to see the full payment-by-payment breakdown for a standard monthly payment schedule.</t>
  </si>
  <si>
    <t>4. Open Bi-Weekly Amortization Schedule to see the same loan paid every 14 days instead of monthly.</t>
  </si>
  <si>
    <t>5. Go to Summary and use the scenario selector to compare Monthly vs. Bi-Weekly at a glance, including total interest paid and interest saved versus the no-extra-payment baseline.</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</si>
  <si>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</si>
  <si>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</si>
  <si>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</si>
  <si>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</si>
  <si>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</si>
  <si>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</si>
  <si>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 SUM, IF, IFERROR, ROUND, and standard arithmetic including the `^` power operator — is natively supported in Google Sheets, so no formula substitutions are required. The Yes/No and Monthly/Bi-Weekly dropdown data validation also carries over automatically.</t>
  </si>
  <si>
    <t>Limitations</t>
  </si>
  <si>
    <t>The standard monthly payment is computed arithmetically from the textbook amortization formula, not a PMT function, so it works identically in Excel, Google Sheets, and LibreOffice. Interest on each row is rounded to the cent before it is added to the running total, matching how most real loan statements round period interest; the schedules also cap the final period’s principal at the remaining balance so the loan never runs past $0. Payment dates on the Monthly schedule are estimated using a 30.4368-day average month (label reads "Est."), not your bank’s exact statement date; the Bi-Weekly schedule’s dates are exact, since every period is a fixed 14 days. Both schedules apply the same flat extra-payment dollar amount per period, so the Bi-Weekly schedule effectively receives more extra-payment dollars per year than Monthly (26 vs. 12 periods) — that is expected and is part of why bi-weekly payoff is faster. Each schedule is sized to the loan’s original term (24 monthly rows, 52 bi-weekly rows in the sample); rows after full payoff show $0 across every column, which is expected once extra payments clear the balance early.</t>
  </si>
  <si>
    <t>★ Free template from Excel.TV — get more free Excel &amp; Google Sheets templates →</t>
  </si>
  <si>
    <t>Loan inputs</t>
  </si>
  <si>
    <t>Loan Amount ($)</t>
  </si>
  <si>
    <t>Annual Interest Rate (APR)</t>
  </si>
  <si>
    <t>Loan Term (Years)</t>
  </si>
  <si>
    <t>Loan Start Date</t>
  </si>
  <si>
    <t>Extra Payment per Period ($)</t>
  </si>
  <si>
    <t>Include extra payment in the schedules below?</t>
  </si>
  <si>
    <t>Yes</t>
  </si>
  <si>
    <t>Applies the Extra Payment amount above to every period on both the Monthly and Bi-Weekly schedules when set to Yes.</t>
  </si>
  <si>
    <t>Calculated loan summary (do not edit — every other sheet reads from these cells)</t>
  </si>
  <si>
    <t>Monthly Interest Rate (APR ÷ 12)</t>
  </si>
  <si>
    <t>Number of Monthly Payments (Term × 12)</t>
  </si>
  <si>
    <t>Standard Monthly Payment (no extra)</t>
  </si>
  <si>
    <t>Bi-Weekly Interest Rate (APR ÷ 26)</t>
  </si>
  <si>
    <t>Bi-Weekly Payment (Monthly Payment ÷ 2)</t>
  </si>
  <si>
    <t>Number of Bi-Weekly Periods Modeled (Term × 26)</t>
  </si>
  <si>
    <t>This is the standard monthly payment schedule for the loan entered on Inputs. The Extra Payment column only applies when Inputs’ "Include extra payment?" toggle is set to Yes. Every cell below is a formula — nothing here needs to be typed by hand.</t>
  </si>
  <si>
    <t>Schedule summary (calculated from the table below)</t>
  </si>
  <si>
    <t>Total Interest Paid</t>
  </si>
  <si>
    <t>Total Payments Made</t>
  </si>
  <si>
    <t>Approx. Payoff Date</t>
  </si>
  <si>
    <t>Total Cost of Loan (Principal + Interest)</t>
  </si>
  <si>
    <t>Payment #</t>
  </si>
  <si>
    <t>Est. Payment Date</t>
  </si>
  <si>
    <t>Beginning Balance</t>
  </si>
  <si>
    <t>Interest</t>
  </si>
  <si>
    <t>Scheduled Principal</t>
  </si>
  <si>
    <t>Extra Payment</t>
  </si>
  <si>
    <t>Principal</t>
  </si>
  <si>
    <t>Payment</t>
  </si>
  <si>
    <t>Running Balance</t>
  </si>
  <si>
    <t>Active? (1/0)</t>
  </si>
  <si>
    <t>This schedule pays the same loan every 14 days instead of monthly, using half the standard monthly payment per period. The Extra Payment column uses the same Inputs toggle and dollar amount as the Monthly schedule — because there are 26 bi-weekly periods per year instead of 12, this schedule typically pays off faster with less total interest.</t>
  </si>
  <si>
    <t>Loan Amortization Schedule Template — Summary</t>
  </si>
  <si>
    <t>Comparison scenario (drives the snapshot below):</t>
  </si>
  <si>
    <t>Monthly</t>
  </si>
  <si>
    <t>Scenario comparison (uses your current Inputs, including the toggle at Inputs!B9)</t>
  </si>
  <si>
    <t>Scenario</t>
  </si>
  <si>
    <t>Payments Made</t>
  </si>
  <si>
    <t>Total Cost of Loan</t>
  </si>
  <si>
    <t>Standard Monthly (no extra payment)</t>
  </si>
  <si>
    <t>Monthly + Extra Payment (per Inputs toggle)</t>
  </si>
  <si>
    <t>Bi-Weekly + Extra Payment (per Inputs toggle)</t>
  </si>
  <si>
    <t>Selected scenario snapshot (driven by the dropdown above)</t>
  </si>
  <si>
    <t>Total Interest Paid (selected)</t>
  </si>
  <si>
    <t>Payments Made (selected)</t>
  </si>
  <si>
    <t>Approx. Payoff Date (selected)</t>
  </si>
  <si>
    <t>Interest Saved vs. Standard Monthly, no extra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</si>
</sst>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numFmt numFmtId="165" formatCode="0.0%"/>
    <numFmt numFmtId="166" formatCode="yyyy-mm-dd"/>
    <numFmt numFmtId="167" formatCode="0.0000%"/>
    <numFmt numFmtId="168" formatCode="$#,##0.00"/>
  </numFmts>
  <fonts count="9" x14ac:knownFonts="1">
    <font>
      <color theme="1"/>
      <family val="2"/>
      <scheme val="minor"/>
      <sz val="11"/>
      <name val="Calibri"/>
    </font>
    <font>
      <b/>
      <sz val="16"/>
    </font>
    <font>
      <b/>
      <sz val="12"/>
    </font>
    <font>
      <i/>
    </font>
    <font>
      <b/>
    </font>
    <font>
      <b/>
      <u/>
      <color rgb="FF1155CC"/>
      <sz val="13"/>
    </font>
    <font>
      <i/>
      <sz val="10"/>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1">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164" fontId="0" fillId="2" borderId="1" xfId="0" applyNumberFormat="1" applyFill="1" applyBorder="1" applyAlignment="1">
      <alignment vertical="center"/>
    </xf>
    <xf numFmtId="165" fontId="0" fillId="2" borderId="1" xfId="0" applyNumberFormat="1" applyFill="1" applyBorder="1" applyAlignment="1">
      <alignment vertical="center"/>
    </xf>
    <xf numFmtId="3" fontId="0" fillId="2" borderId="1" xfId="0" applyNumberFormat="1" applyFill="1" applyBorder="1" applyAlignment="1">
      <alignment horizontal="center" vertical="center"/>
    </xf>
    <xf numFmtId="166" fontId="0" fillId="2" borderId="1" xfId="0" applyNumberFormat="1" applyFill="1" applyBorder="1" applyAlignment="1">
      <alignment horizontal="center" vertical="center"/>
    </xf>
    <xf numFmtId="0" fontId="4" fillId="2" borderId="1" xfId="0" applyFont="1" applyFill="1" applyBorder="1" applyAlignment="1">
      <alignment horizontal="center" vertical="center"/>
    </xf>
    <xf numFmtId="0" fontId="6" fillId="0" borderId="0" xfId="0" applyFont="1" applyAlignment="1">
      <alignment vertical="top" wrapText="1"/>
    </xf>
    <xf numFmtId="167" fontId="0" fillId="3" borderId="1" xfId="0" applyNumberFormat="1" applyFill="1" applyBorder="1" applyAlignment="1">
      <alignment vertical="center"/>
    </xf>
    <xf numFmtId="3" fontId="0" fillId="3" borderId="1" xfId="0" applyNumberFormat="1" applyFill="1" applyBorder="1" applyAlignment="1">
      <alignment horizontal="center" vertical="center"/>
    </xf>
    <xf numFmtId="168" fontId="4" fillId="4" borderId="1" xfId="0" applyNumberFormat="1" applyFont="1" applyFill="1" applyBorder="1" applyAlignment="1">
      <alignment vertical="center"/>
    </xf>
    <xf numFmtId="0" fontId="2" fillId="0" borderId="0" xfId="0" applyFont="1"/>
    <xf numFmtId="0" fontId="4" fillId="0" borderId="0" xfId="0" applyFont="1"/>
    <xf numFmtId="3" fontId="4" fillId="4" borderId="1" xfId="0" applyNumberFormat="1" applyFont="1" applyFill="1" applyBorder="1" applyAlignment="1">
      <alignment horizontal="center" vertical="center"/>
    </xf>
    <xf numFmtId="166" fontId="4" fillId="4"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0" fillId="3" borderId="1" xfId="0" applyFill="1" applyBorder="1" applyAlignment="1">
      <alignment horizontal="center" vertical="center"/>
    </xf>
    <xf numFmtId="166" fontId="0" fillId="3" borderId="1" xfId="0" applyNumberFormat="1" applyFill="1" applyBorder="1" applyAlignment="1">
      <alignment horizontal="center" vertical="center"/>
    </xf>
    <xf numFmtId="168" fontId="0" fillId="3" borderId="1" xfId="0" applyNumberFormat="1" applyFill="1" applyBorder="1" applyAlignment="1">
      <alignment vertical="center"/>
    </xf>
    <xf numFmtId="0" fontId="0" fillId="3" borderId="1" xfId="0" applyFill="1" applyBorder="1" applyAlignment="1">
      <alignment vertical="center" wrapText="1"/>
    </xf>
    <xf numFmtId="168" fontId="4" fillId="4" borderId="1" xfId="0" applyNumberFormat="1" applyFont="1" applyFill="1" applyBorder="1" applyAlignment="1">
      <alignment horizontal="center" vertical="center"/>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loan-amortization-schedule-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loan-amortization-schedule-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60" customHeight="1" spans="1:6" x14ac:dyDescent="0.25">
      <c r="A12" s="5" t="s">
        <v>10</v>
      </c>
      <c r="B12" s="5"/>
      <c r="C12" s="2" t="s">
        <v>11</v>
      </c>
      <c r="D12" s="2"/>
      <c r="E12" s="2"/>
      <c r="F12" s="2"/>
    </row>
    <row r="13" ht="45"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35"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owGridLines="0"/>
  </sheetViews>
  <sheetFormatPr defaultRowHeight="15" outlineLevelRow="0" outlineLevelCol="0" x14ac:dyDescent="55"/>
  <cols>
    <col min="1" max="1" width="42" customWidth="1"/>
    <col min="2" max="2" width="18" customWidth="1"/>
    <col min="3" max="3" width="4" customWidth="1"/>
    <col min="4" max="4" width="30" customWidth="1"/>
  </cols>
  <sheetData>
    <row r="1" spans="1:4" x14ac:dyDescent="0.25">
      <c r="A1" s="1" t="s">
        <v>0</v>
      </c>
      <c r="B1" s="1"/>
      <c r="C1" s="1"/>
      <c r="D1" s="1"/>
    </row>
    <row r="2" spans="1:4" x14ac:dyDescent="0.25">
      <c r="A2" s="2"/>
      <c r="D2" s="2"/>
    </row>
    <row r="3" spans="1:4" x14ac:dyDescent="0.25">
      <c r="A3" s="3" t="s">
        <v>30</v>
      </c>
      <c r="B3" s="3"/>
      <c r="C3" s="3"/>
      <c r="D3" s="3"/>
    </row>
    <row r="4" spans="1:4" x14ac:dyDescent="0.25">
      <c r="A4" s="5" t="s">
        <v>31</v>
      </c>
      <c r="B4" s="11">
        <v>12000</v>
      </c>
      <c r="D4" s="2"/>
    </row>
    <row r="5" spans="1:4" x14ac:dyDescent="0.25">
      <c r="A5" s="5" t="s">
        <v>32</v>
      </c>
      <c r="B5" s="12">
        <v>0.079</v>
      </c>
      <c r="D5" s="2"/>
    </row>
    <row r="6" spans="1:4" x14ac:dyDescent="0.25">
      <c r="A6" s="5" t="s">
        <v>33</v>
      </c>
      <c r="B6" s="13">
        <v>2</v>
      </c>
      <c r="D6" s="2"/>
    </row>
    <row r="7" spans="1:4" x14ac:dyDescent="0.25">
      <c r="A7" s="5" t="s">
        <v>34</v>
      </c>
      <c r="B7" s="14">
        <v>46023</v>
      </c>
      <c r="D7" s="2"/>
    </row>
    <row r="8" spans="1:4" x14ac:dyDescent="0.25">
      <c r="A8" s="5" t="s">
        <v>35</v>
      </c>
      <c r="B8" s="11">
        <v>75</v>
      </c>
      <c r="D8" s="2"/>
    </row>
    <row r="9" spans="1:4" x14ac:dyDescent="0.25">
      <c r="A9" s="5" t="s">
        <v>36</v>
      </c>
      <c r="B9" s="15" t="s">
        <v>37</v>
      </c>
      <c r="D9" s="2"/>
    </row>
    <row r="10" ht="30" customHeight="1" spans="1:4" x14ac:dyDescent="0.25">
      <c r="A10" s="16" t="s">
        <v>38</v>
      </c>
      <c r="B10" s="16"/>
      <c r="C10" s="16"/>
      <c r="D10" s="16"/>
    </row>
    <row r="11" spans="1:4" x14ac:dyDescent="0.25">
      <c r="A11" s="2"/>
      <c r="D11" s="2"/>
    </row>
    <row r="12" spans="1:4" x14ac:dyDescent="0.25">
      <c r="A12" s="3" t="s">
        <v>39</v>
      </c>
      <c r="B12" s="3"/>
      <c r="C12" s="3"/>
      <c r="D12" s="3"/>
    </row>
    <row r="13" spans="1:4" x14ac:dyDescent="0.25">
      <c r="A13" s="2" t="s">
        <v>40</v>
      </c>
      <c r="B13" s="17">
        <f>B5/12</f>
      </c>
      <c r="D13" s="2"/>
    </row>
    <row r="14" spans="1:4" x14ac:dyDescent="0.25">
      <c r="A14" s="2" t="s">
        <v>41</v>
      </c>
      <c r="B14" s="18">
        <f>B6*12</f>
      </c>
      <c r="D14" s="2"/>
    </row>
    <row r="15" spans="1:4" x14ac:dyDescent="0.25">
      <c r="A15" s="2" t="s">
        <v>42</v>
      </c>
      <c r="B15" s="19">
        <f>IFERROR(B4*B13*(1+B13)^B14/((1+B13)^B14-1),B4/B14)</f>
      </c>
      <c r="D15" s="2"/>
    </row>
    <row r="16" spans="1:4" x14ac:dyDescent="0.25">
      <c r="A16" s="2" t="s">
        <v>43</v>
      </c>
      <c r="B16" s="17">
        <f>B5/26</f>
      </c>
      <c r="D16" s="2"/>
    </row>
    <row r="17" spans="1:4" x14ac:dyDescent="0.25">
      <c r="A17" s="2" t="s">
        <v>44</v>
      </c>
      <c r="B17" s="19">
        <f>B15/2</f>
      </c>
      <c r="D17" s="2"/>
    </row>
    <row r="18" spans="1:4" x14ac:dyDescent="0.25">
      <c r="A18" s="2" t="s">
        <v>45</v>
      </c>
      <c r="B18" s="18">
        <f>B6*26</f>
      </c>
      <c r="D18" s="2"/>
    </row>
  </sheetData>
  <mergeCells count="4">
    <mergeCell ref="A1:D1"/>
    <mergeCell ref="A3:D3"/>
    <mergeCell ref="A10:D10"/>
    <mergeCell ref="A12:D12"/>
  </mergeCells>
  <dataValidations count="5">
    <dataValidation type="decimal" allowBlank="1" showErrorMessage="1" errorTitle="Invalid number" error="Enter a number between 1 and 100000000" sqref="B4">
      <formula1>1</formula1>
      <formula2>100000000</formula2>
    </dataValidation>
    <dataValidation type="decimal" allowBlank="1" showErrorMessage="1" errorTitle="Invalid number" error="Enter a number between 0 and 1" sqref="B5">
      <formula1>0</formula1>
      <formula2>1</formula2>
    </dataValidation>
    <dataValidation type="decimal" allowBlank="1" showErrorMessage="1" errorTitle="Invalid number" error="Enter a number between 1 and 40" sqref="B6">
      <formula1>1</formula1>
      <formula2>40</formula2>
    </dataValidation>
    <dataValidation type="decimal" allowBlank="1" showErrorMessage="1" errorTitle="Invalid number" error="Enter a number between 0 and 1000000" sqref="B8">
      <formula1>0</formula1>
      <formula2>1000000</formula2>
    </dataValidation>
    <dataValidation type="list" showErrorMessage="1" errorTitle="Invalid entry" error="Choose Yes or No" sqref="B9">
      <formula1>"Yes,No"</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pane ySplit="9" topLeftCell="A10" activePane="bottomLeft" state="frozen"/>
      <selection pane="bottomLeft"/>
    </sheetView>
  </sheetViews>
  <sheetFormatPr defaultRowHeight="15" outlineLevelRow="0" outlineLevelCol="0" x14ac:dyDescent="55"/>
  <cols>
    <col min="1" max="1" width="11" customWidth="1"/>
    <col min="2" max="2" width="15" customWidth="1"/>
    <col min="3" max="3" width="16" customWidth="1"/>
    <col min="4" max="4" width="12" customWidth="1"/>
    <col min="5" max="5" width="16" customWidth="1"/>
    <col min="6" max="6" width="13" customWidth="1"/>
    <col min="7" max="8" width="12" customWidth="1"/>
    <col min="9" max="9" width="16" customWidth="1"/>
    <col min="10" max="10" width="12" customWidth="1"/>
  </cols>
  <sheetData>
    <row r="1" ht="30" customHeight="1" spans="1:10" x14ac:dyDescent="0.25">
      <c r="A1" s="2" t="s">
        <v>46</v>
      </c>
      <c r="B1" s="2"/>
      <c r="C1" s="2"/>
      <c r="D1" s="2"/>
      <c r="E1" s="2"/>
      <c r="F1" s="2"/>
      <c r="G1" s="2"/>
      <c r="H1" s="2"/>
      <c r="I1" s="2"/>
      <c r="J1" s="2"/>
    </row>
    <row r="3" spans="1:10" x14ac:dyDescent="0.25">
      <c r="A3" s="20" t="s">
        <v>47</v>
      </c>
      <c r="B3" s="20"/>
      <c r="C3" s="20"/>
      <c r="D3" s="20"/>
      <c r="E3" s="20"/>
      <c r="F3" s="20"/>
      <c r="G3" s="20"/>
      <c r="H3" s="20"/>
      <c r="I3" s="20"/>
      <c r="J3" s="20"/>
    </row>
    <row r="4" spans="1:2" x14ac:dyDescent="0.25">
      <c r="A4" s="21" t="s">
        <v>48</v>
      </c>
      <c r="B4" s="19">
        <f>SUM(D10:D33)</f>
      </c>
    </row>
    <row r="5" spans="1:2" x14ac:dyDescent="0.25">
      <c r="A5" s="21" t="s">
        <v>49</v>
      </c>
      <c r="B5" s="22">
        <f>SUM(J10:J33)</f>
      </c>
    </row>
    <row r="6" spans="1:2" x14ac:dyDescent="0.25">
      <c r="A6" s="21" t="s">
        <v>50</v>
      </c>
      <c r="B6" s="23">
        <f>'Inputs'!$B$7+ROUND(B5*30.4368,0)</f>
      </c>
    </row>
    <row r="7" spans="1:2" x14ac:dyDescent="0.25">
      <c r="A7" s="21" t="s">
        <v>51</v>
      </c>
      <c r="B7" s="19">
        <f>SUM(H10:H33)</f>
      </c>
    </row>
    <row r="9" ht="30" customHeight="1" spans="1:10" x14ac:dyDescent="0.25">
      <c r="A9" s="24" t="s">
        <v>52</v>
      </c>
      <c r="B9" s="24" t="s">
        <v>53</v>
      </c>
      <c r="C9" s="24" t="s">
        <v>54</v>
      </c>
      <c r="D9" s="24" t="s">
        <v>55</v>
      </c>
      <c r="E9" s="24" t="s">
        <v>56</v>
      </c>
      <c r="F9" s="24" t="s">
        <v>57</v>
      </c>
      <c r="G9" s="24" t="s">
        <v>58</v>
      </c>
      <c r="H9" s="24" t="s">
        <v>59</v>
      </c>
      <c r="I9" s="24" t="s">
        <v>60</v>
      </c>
      <c r="J9" s="24" t="s">
        <v>61</v>
      </c>
    </row>
    <row r="10" spans="1:10" x14ac:dyDescent="0.25">
      <c r="A10" s="25">
        <v>1</v>
      </c>
      <c r="B10" s="26">
        <f>'Inputs'!$B$7+ROUND(A10*30.4368,0)</f>
      </c>
      <c r="C10" s="27">
        <f>'Inputs'!$B$4</f>
      </c>
      <c r="D10" s="27">
        <f>IF(C10&lt;=0,0,ROUND(C10*'Inputs'!$B$13,2))</f>
      </c>
      <c r="E10" s="27">
        <f>IF(C10&lt;=0,0,IF(('Inputs'!$B$15-D10)&gt;C10,C10,'Inputs'!$B$15-D10))</f>
      </c>
      <c r="F10" s="27">
        <f>IF('Inputs'!$B$9="Yes",IF('Inputs'!$B$8&gt;(C10-E10),C10-E10,'Inputs'!$B$8),0)</f>
      </c>
      <c r="G10" s="27">
        <f>E10+F10</f>
      </c>
      <c r="H10" s="27">
        <f>D10+G10</f>
      </c>
      <c r="I10" s="27">
        <f>C10-G10</f>
      </c>
      <c r="J10" s="25">
        <f>IF(H10&gt;0,1,0)</f>
      </c>
    </row>
    <row r="11" spans="1:10" x14ac:dyDescent="0.25">
      <c r="A11" s="25">
        <v>2</v>
      </c>
      <c r="B11" s="26">
        <f>'Inputs'!$B$7+ROUND(A11*30.4368,0)</f>
      </c>
      <c r="C11" s="27">
        <f>I10</f>
      </c>
      <c r="D11" s="27">
        <f>IF(C11&lt;=0,0,ROUND(C11*'Inputs'!$B$13,2))</f>
      </c>
      <c r="E11" s="27">
        <f>IF(C11&lt;=0,0,IF(('Inputs'!$B$15-D11)&gt;C11,C11,'Inputs'!$B$15-D11))</f>
      </c>
      <c r="F11" s="27">
        <f>IF('Inputs'!$B$9="Yes",IF('Inputs'!$B$8&gt;(C11-E11),C11-E11,'Inputs'!$B$8),0)</f>
      </c>
      <c r="G11" s="27">
        <f>E11+F11</f>
      </c>
      <c r="H11" s="27">
        <f>D11+G11</f>
      </c>
      <c r="I11" s="27">
        <f>C11-G11</f>
      </c>
      <c r="J11" s="25">
        <f>IF(H11&gt;0,1,0)</f>
      </c>
    </row>
    <row r="12" spans="1:10" x14ac:dyDescent="0.25">
      <c r="A12" s="25">
        <v>3</v>
      </c>
      <c r="B12" s="26">
        <f>'Inputs'!$B$7+ROUND(A12*30.4368,0)</f>
      </c>
      <c r="C12" s="27">
        <f>I11</f>
      </c>
      <c r="D12" s="27">
        <f>IF(C12&lt;=0,0,ROUND(C12*'Inputs'!$B$13,2))</f>
      </c>
      <c r="E12" s="27">
        <f>IF(C12&lt;=0,0,IF(('Inputs'!$B$15-D12)&gt;C12,C12,'Inputs'!$B$15-D12))</f>
      </c>
      <c r="F12" s="27">
        <f>IF('Inputs'!$B$9="Yes",IF('Inputs'!$B$8&gt;(C12-E12),C12-E12,'Inputs'!$B$8),0)</f>
      </c>
      <c r="G12" s="27">
        <f>E12+F12</f>
      </c>
      <c r="H12" s="27">
        <f>D12+G12</f>
      </c>
      <c r="I12" s="27">
        <f>C12-G12</f>
      </c>
      <c r="J12" s="25">
        <f>IF(H12&gt;0,1,0)</f>
      </c>
    </row>
    <row r="13" spans="1:10" x14ac:dyDescent="0.25">
      <c r="A13" s="25">
        <v>4</v>
      </c>
      <c r="B13" s="26">
        <f>'Inputs'!$B$7+ROUND(A13*30.4368,0)</f>
      </c>
      <c r="C13" s="27">
        <f>I12</f>
      </c>
      <c r="D13" s="27">
        <f>IF(C13&lt;=0,0,ROUND(C13*'Inputs'!$B$13,2))</f>
      </c>
      <c r="E13" s="27">
        <f>IF(C13&lt;=0,0,IF(('Inputs'!$B$15-D13)&gt;C13,C13,'Inputs'!$B$15-D13))</f>
      </c>
      <c r="F13" s="27">
        <f>IF('Inputs'!$B$9="Yes",IF('Inputs'!$B$8&gt;(C13-E13),C13-E13,'Inputs'!$B$8),0)</f>
      </c>
      <c r="G13" s="27">
        <f>E13+F13</f>
      </c>
      <c r="H13" s="27">
        <f>D13+G13</f>
      </c>
      <c r="I13" s="27">
        <f>C13-G13</f>
      </c>
      <c r="J13" s="25">
        <f>IF(H13&gt;0,1,0)</f>
      </c>
    </row>
    <row r="14" spans="1:10" x14ac:dyDescent="0.25">
      <c r="A14" s="25">
        <v>5</v>
      </c>
      <c r="B14" s="26">
        <f>'Inputs'!$B$7+ROUND(A14*30.4368,0)</f>
      </c>
      <c r="C14" s="27">
        <f>I13</f>
      </c>
      <c r="D14" s="27">
        <f>IF(C14&lt;=0,0,ROUND(C14*'Inputs'!$B$13,2))</f>
      </c>
      <c r="E14" s="27">
        <f>IF(C14&lt;=0,0,IF(('Inputs'!$B$15-D14)&gt;C14,C14,'Inputs'!$B$15-D14))</f>
      </c>
      <c r="F14" s="27">
        <f>IF('Inputs'!$B$9="Yes",IF('Inputs'!$B$8&gt;(C14-E14),C14-E14,'Inputs'!$B$8),0)</f>
      </c>
      <c r="G14" s="27">
        <f>E14+F14</f>
      </c>
      <c r="H14" s="27">
        <f>D14+G14</f>
      </c>
      <c r="I14" s="27">
        <f>C14-G14</f>
      </c>
      <c r="J14" s="25">
        <f>IF(H14&gt;0,1,0)</f>
      </c>
    </row>
    <row r="15" spans="1:10" x14ac:dyDescent="0.25">
      <c r="A15" s="25">
        <v>6</v>
      </c>
      <c r="B15" s="26">
        <f>'Inputs'!$B$7+ROUND(A15*30.4368,0)</f>
      </c>
      <c r="C15" s="27">
        <f>I14</f>
      </c>
      <c r="D15" s="27">
        <f>IF(C15&lt;=0,0,ROUND(C15*'Inputs'!$B$13,2))</f>
      </c>
      <c r="E15" s="27">
        <f>IF(C15&lt;=0,0,IF(('Inputs'!$B$15-D15)&gt;C15,C15,'Inputs'!$B$15-D15))</f>
      </c>
      <c r="F15" s="27">
        <f>IF('Inputs'!$B$9="Yes",IF('Inputs'!$B$8&gt;(C15-E15),C15-E15,'Inputs'!$B$8),0)</f>
      </c>
      <c r="G15" s="27">
        <f>E15+F15</f>
      </c>
      <c r="H15" s="27">
        <f>D15+G15</f>
      </c>
      <c r="I15" s="27">
        <f>C15-G15</f>
      </c>
      <c r="J15" s="25">
        <f>IF(H15&gt;0,1,0)</f>
      </c>
    </row>
    <row r="16" spans="1:10" x14ac:dyDescent="0.25">
      <c r="A16" s="25">
        <v>7</v>
      </c>
      <c r="B16" s="26">
        <f>'Inputs'!$B$7+ROUND(A16*30.4368,0)</f>
      </c>
      <c r="C16" s="27">
        <f>I15</f>
      </c>
      <c r="D16" s="27">
        <f>IF(C16&lt;=0,0,ROUND(C16*'Inputs'!$B$13,2))</f>
      </c>
      <c r="E16" s="27">
        <f>IF(C16&lt;=0,0,IF(('Inputs'!$B$15-D16)&gt;C16,C16,'Inputs'!$B$15-D16))</f>
      </c>
      <c r="F16" s="27">
        <f>IF('Inputs'!$B$9="Yes",IF('Inputs'!$B$8&gt;(C16-E16),C16-E16,'Inputs'!$B$8),0)</f>
      </c>
      <c r="G16" s="27">
        <f>E16+F16</f>
      </c>
      <c r="H16" s="27">
        <f>D16+G16</f>
      </c>
      <c r="I16" s="27">
        <f>C16-G16</f>
      </c>
      <c r="J16" s="25">
        <f>IF(H16&gt;0,1,0)</f>
      </c>
    </row>
    <row r="17" spans="1:10" x14ac:dyDescent="0.25">
      <c r="A17" s="25">
        <v>8</v>
      </c>
      <c r="B17" s="26">
        <f>'Inputs'!$B$7+ROUND(A17*30.4368,0)</f>
      </c>
      <c r="C17" s="27">
        <f>I16</f>
      </c>
      <c r="D17" s="27">
        <f>IF(C17&lt;=0,0,ROUND(C17*'Inputs'!$B$13,2))</f>
      </c>
      <c r="E17" s="27">
        <f>IF(C17&lt;=0,0,IF(('Inputs'!$B$15-D17)&gt;C17,C17,'Inputs'!$B$15-D17))</f>
      </c>
      <c r="F17" s="27">
        <f>IF('Inputs'!$B$9="Yes",IF('Inputs'!$B$8&gt;(C17-E17),C17-E17,'Inputs'!$B$8),0)</f>
      </c>
      <c r="G17" s="27">
        <f>E17+F17</f>
      </c>
      <c r="H17" s="27">
        <f>D17+G17</f>
      </c>
      <c r="I17" s="27">
        <f>C17-G17</f>
      </c>
      <c r="J17" s="25">
        <f>IF(H17&gt;0,1,0)</f>
      </c>
    </row>
    <row r="18" spans="1:10" x14ac:dyDescent="0.25">
      <c r="A18" s="25">
        <v>9</v>
      </c>
      <c r="B18" s="26">
        <f>'Inputs'!$B$7+ROUND(A18*30.4368,0)</f>
      </c>
      <c r="C18" s="27">
        <f>I17</f>
      </c>
      <c r="D18" s="27">
        <f>IF(C18&lt;=0,0,ROUND(C18*'Inputs'!$B$13,2))</f>
      </c>
      <c r="E18" s="27">
        <f>IF(C18&lt;=0,0,IF(('Inputs'!$B$15-D18)&gt;C18,C18,'Inputs'!$B$15-D18))</f>
      </c>
      <c r="F18" s="27">
        <f>IF('Inputs'!$B$9="Yes",IF('Inputs'!$B$8&gt;(C18-E18),C18-E18,'Inputs'!$B$8),0)</f>
      </c>
      <c r="G18" s="27">
        <f>E18+F18</f>
      </c>
      <c r="H18" s="27">
        <f>D18+G18</f>
      </c>
      <c r="I18" s="27">
        <f>C18-G18</f>
      </c>
      <c r="J18" s="25">
        <f>IF(H18&gt;0,1,0)</f>
      </c>
    </row>
    <row r="19" spans="1:10" x14ac:dyDescent="0.25">
      <c r="A19" s="25">
        <v>10</v>
      </c>
      <c r="B19" s="26">
        <f>'Inputs'!$B$7+ROUND(A19*30.4368,0)</f>
      </c>
      <c r="C19" s="27">
        <f>I18</f>
      </c>
      <c r="D19" s="27">
        <f>IF(C19&lt;=0,0,ROUND(C19*'Inputs'!$B$13,2))</f>
      </c>
      <c r="E19" s="27">
        <f>IF(C19&lt;=0,0,IF(('Inputs'!$B$15-D19)&gt;C19,C19,'Inputs'!$B$15-D19))</f>
      </c>
      <c r="F19" s="27">
        <f>IF('Inputs'!$B$9="Yes",IF('Inputs'!$B$8&gt;(C19-E19),C19-E19,'Inputs'!$B$8),0)</f>
      </c>
      <c r="G19" s="27">
        <f>E19+F19</f>
      </c>
      <c r="H19" s="27">
        <f>D19+G19</f>
      </c>
      <c r="I19" s="27">
        <f>C19-G19</f>
      </c>
      <c r="J19" s="25">
        <f>IF(H19&gt;0,1,0)</f>
      </c>
    </row>
    <row r="20" spans="1:10" x14ac:dyDescent="0.25">
      <c r="A20" s="25">
        <v>11</v>
      </c>
      <c r="B20" s="26">
        <f>'Inputs'!$B$7+ROUND(A20*30.4368,0)</f>
      </c>
      <c r="C20" s="27">
        <f>I19</f>
      </c>
      <c r="D20" s="27">
        <f>IF(C20&lt;=0,0,ROUND(C20*'Inputs'!$B$13,2))</f>
      </c>
      <c r="E20" s="27">
        <f>IF(C20&lt;=0,0,IF(('Inputs'!$B$15-D20)&gt;C20,C20,'Inputs'!$B$15-D20))</f>
      </c>
      <c r="F20" s="27">
        <f>IF('Inputs'!$B$9="Yes",IF('Inputs'!$B$8&gt;(C20-E20),C20-E20,'Inputs'!$B$8),0)</f>
      </c>
      <c r="G20" s="27">
        <f>E20+F20</f>
      </c>
      <c r="H20" s="27">
        <f>D20+G20</f>
      </c>
      <c r="I20" s="27">
        <f>C20-G20</f>
      </c>
      <c r="J20" s="25">
        <f>IF(H20&gt;0,1,0)</f>
      </c>
    </row>
    <row r="21" spans="1:10" x14ac:dyDescent="0.25">
      <c r="A21" s="25">
        <v>12</v>
      </c>
      <c r="B21" s="26">
        <f>'Inputs'!$B$7+ROUND(A21*30.4368,0)</f>
      </c>
      <c r="C21" s="27">
        <f>I20</f>
      </c>
      <c r="D21" s="27">
        <f>IF(C21&lt;=0,0,ROUND(C21*'Inputs'!$B$13,2))</f>
      </c>
      <c r="E21" s="27">
        <f>IF(C21&lt;=0,0,IF(('Inputs'!$B$15-D21)&gt;C21,C21,'Inputs'!$B$15-D21))</f>
      </c>
      <c r="F21" s="27">
        <f>IF('Inputs'!$B$9="Yes",IF('Inputs'!$B$8&gt;(C21-E21),C21-E21,'Inputs'!$B$8),0)</f>
      </c>
      <c r="G21" s="27">
        <f>E21+F21</f>
      </c>
      <c r="H21" s="27">
        <f>D21+G21</f>
      </c>
      <c r="I21" s="27">
        <f>C21-G21</f>
      </c>
      <c r="J21" s="25">
        <f>IF(H21&gt;0,1,0)</f>
      </c>
    </row>
    <row r="22" spans="1:10" x14ac:dyDescent="0.25">
      <c r="A22" s="25">
        <v>13</v>
      </c>
      <c r="B22" s="26">
        <f>'Inputs'!$B$7+ROUND(A22*30.4368,0)</f>
      </c>
      <c r="C22" s="27">
        <f>I21</f>
      </c>
      <c r="D22" s="27">
        <f>IF(C22&lt;=0,0,ROUND(C22*'Inputs'!$B$13,2))</f>
      </c>
      <c r="E22" s="27">
        <f>IF(C22&lt;=0,0,IF(('Inputs'!$B$15-D22)&gt;C22,C22,'Inputs'!$B$15-D22))</f>
      </c>
      <c r="F22" s="27">
        <f>IF('Inputs'!$B$9="Yes",IF('Inputs'!$B$8&gt;(C22-E22),C22-E22,'Inputs'!$B$8),0)</f>
      </c>
      <c r="G22" s="27">
        <f>E22+F22</f>
      </c>
      <c r="H22" s="27">
        <f>D22+G22</f>
      </c>
      <c r="I22" s="27">
        <f>C22-G22</f>
      </c>
      <c r="J22" s="25">
        <f>IF(H22&gt;0,1,0)</f>
      </c>
    </row>
    <row r="23" spans="1:10" x14ac:dyDescent="0.25">
      <c r="A23" s="25">
        <v>14</v>
      </c>
      <c r="B23" s="26">
        <f>'Inputs'!$B$7+ROUND(A23*30.4368,0)</f>
      </c>
      <c r="C23" s="27">
        <f>I22</f>
      </c>
      <c r="D23" s="27">
        <f>IF(C23&lt;=0,0,ROUND(C23*'Inputs'!$B$13,2))</f>
      </c>
      <c r="E23" s="27">
        <f>IF(C23&lt;=0,0,IF(('Inputs'!$B$15-D23)&gt;C23,C23,'Inputs'!$B$15-D23))</f>
      </c>
      <c r="F23" s="27">
        <f>IF('Inputs'!$B$9="Yes",IF('Inputs'!$B$8&gt;(C23-E23),C23-E23,'Inputs'!$B$8),0)</f>
      </c>
      <c r="G23" s="27">
        <f>E23+F23</f>
      </c>
      <c r="H23" s="27">
        <f>D23+G23</f>
      </c>
      <c r="I23" s="27">
        <f>C23-G23</f>
      </c>
      <c r="J23" s="25">
        <f>IF(H23&gt;0,1,0)</f>
      </c>
    </row>
    <row r="24" spans="1:10" x14ac:dyDescent="0.25">
      <c r="A24" s="25">
        <v>15</v>
      </c>
      <c r="B24" s="26">
        <f>'Inputs'!$B$7+ROUND(A24*30.4368,0)</f>
      </c>
      <c r="C24" s="27">
        <f>I23</f>
      </c>
      <c r="D24" s="27">
        <f>IF(C24&lt;=0,0,ROUND(C24*'Inputs'!$B$13,2))</f>
      </c>
      <c r="E24" s="27">
        <f>IF(C24&lt;=0,0,IF(('Inputs'!$B$15-D24)&gt;C24,C24,'Inputs'!$B$15-D24))</f>
      </c>
      <c r="F24" s="27">
        <f>IF('Inputs'!$B$9="Yes",IF('Inputs'!$B$8&gt;(C24-E24),C24-E24,'Inputs'!$B$8),0)</f>
      </c>
      <c r="G24" s="27">
        <f>E24+F24</f>
      </c>
      <c r="H24" s="27">
        <f>D24+G24</f>
      </c>
      <c r="I24" s="27">
        <f>C24-G24</f>
      </c>
      <c r="J24" s="25">
        <f>IF(H24&gt;0,1,0)</f>
      </c>
    </row>
    <row r="25" spans="1:10" x14ac:dyDescent="0.25">
      <c r="A25" s="25">
        <v>16</v>
      </c>
      <c r="B25" s="26">
        <f>'Inputs'!$B$7+ROUND(A25*30.4368,0)</f>
      </c>
      <c r="C25" s="27">
        <f>I24</f>
      </c>
      <c r="D25" s="27">
        <f>IF(C25&lt;=0,0,ROUND(C25*'Inputs'!$B$13,2))</f>
      </c>
      <c r="E25" s="27">
        <f>IF(C25&lt;=0,0,IF(('Inputs'!$B$15-D25)&gt;C25,C25,'Inputs'!$B$15-D25))</f>
      </c>
      <c r="F25" s="27">
        <f>IF('Inputs'!$B$9="Yes",IF('Inputs'!$B$8&gt;(C25-E25),C25-E25,'Inputs'!$B$8),0)</f>
      </c>
      <c r="G25" s="27">
        <f>E25+F25</f>
      </c>
      <c r="H25" s="27">
        <f>D25+G25</f>
      </c>
      <c r="I25" s="27">
        <f>C25-G25</f>
      </c>
      <c r="J25" s="25">
        <f>IF(H25&gt;0,1,0)</f>
      </c>
    </row>
    <row r="26" spans="1:10" x14ac:dyDescent="0.25">
      <c r="A26" s="25">
        <v>17</v>
      </c>
      <c r="B26" s="26">
        <f>'Inputs'!$B$7+ROUND(A26*30.4368,0)</f>
      </c>
      <c r="C26" s="27">
        <f>I25</f>
      </c>
      <c r="D26" s="27">
        <f>IF(C26&lt;=0,0,ROUND(C26*'Inputs'!$B$13,2))</f>
      </c>
      <c r="E26" s="27">
        <f>IF(C26&lt;=0,0,IF(('Inputs'!$B$15-D26)&gt;C26,C26,'Inputs'!$B$15-D26))</f>
      </c>
      <c r="F26" s="27">
        <f>IF('Inputs'!$B$9="Yes",IF('Inputs'!$B$8&gt;(C26-E26),C26-E26,'Inputs'!$B$8),0)</f>
      </c>
      <c r="G26" s="27">
        <f>E26+F26</f>
      </c>
      <c r="H26" s="27">
        <f>D26+G26</f>
      </c>
      <c r="I26" s="27">
        <f>C26-G26</f>
      </c>
      <c r="J26" s="25">
        <f>IF(H26&gt;0,1,0)</f>
      </c>
    </row>
    <row r="27" spans="1:10" x14ac:dyDescent="0.25">
      <c r="A27" s="25">
        <v>18</v>
      </c>
      <c r="B27" s="26">
        <f>'Inputs'!$B$7+ROUND(A27*30.4368,0)</f>
      </c>
      <c r="C27" s="27">
        <f>I26</f>
      </c>
      <c r="D27" s="27">
        <f>IF(C27&lt;=0,0,ROUND(C27*'Inputs'!$B$13,2))</f>
      </c>
      <c r="E27" s="27">
        <f>IF(C27&lt;=0,0,IF(('Inputs'!$B$15-D27)&gt;C27,C27,'Inputs'!$B$15-D27))</f>
      </c>
      <c r="F27" s="27">
        <f>IF('Inputs'!$B$9="Yes",IF('Inputs'!$B$8&gt;(C27-E27),C27-E27,'Inputs'!$B$8),0)</f>
      </c>
      <c r="G27" s="27">
        <f>E27+F27</f>
      </c>
      <c r="H27" s="27">
        <f>D27+G27</f>
      </c>
      <c r="I27" s="27">
        <f>C27-G27</f>
      </c>
      <c r="J27" s="25">
        <f>IF(H27&gt;0,1,0)</f>
      </c>
    </row>
    <row r="28" spans="1:10" x14ac:dyDescent="0.25">
      <c r="A28" s="25">
        <v>19</v>
      </c>
      <c r="B28" s="26">
        <f>'Inputs'!$B$7+ROUND(A28*30.4368,0)</f>
      </c>
      <c r="C28" s="27">
        <f>I27</f>
      </c>
      <c r="D28" s="27">
        <f>IF(C28&lt;=0,0,ROUND(C28*'Inputs'!$B$13,2))</f>
      </c>
      <c r="E28" s="27">
        <f>IF(C28&lt;=0,0,IF(('Inputs'!$B$15-D28)&gt;C28,C28,'Inputs'!$B$15-D28))</f>
      </c>
      <c r="F28" s="27">
        <f>IF('Inputs'!$B$9="Yes",IF('Inputs'!$B$8&gt;(C28-E28),C28-E28,'Inputs'!$B$8),0)</f>
      </c>
      <c r="G28" s="27">
        <f>E28+F28</f>
      </c>
      <c r="H28" s="27">
        <f>D28+G28</f>
      </c>
      <c r="I28" s="27">
        <f>C28-G28</f>
      </c>
      <c r="J28" s="25">
        <f>IF(H28&gt;0,1,0)</f>
      </c>
    </row>
    <row r="29" spans="1:10" x14ac:dyDescent="0.25">
      <c r="A29" s="25">
        <v>20</v>
      </c>
      <c r="B29" s="26">
        <f>'Inputs'!$B$7+ROUND(A29*30.4368,0)</f>
      </c>
      <c r="C29" s="27">
        <f>I28</f>
      </c>
      <c r="D29" s="27">
        <f>IF(C29&lt;=0,0,ROUND(C29*'Inputs'!$B$13,2))</f>
      </c>
      <c r="E29" s="27">
        <f>IF(C29&lt;=0,0,IF(('Inputs'!$B$15-D29)&gt;C29,C29,'Inputs'!$B$15-D29))</f>
      </c>
      <c r="F29" s="27">
        <f>IF('Inputs'!$B$9="Yes",IF('Inputs'!$B$8&gt;(C29-E29),C29-E29,'Inputs'!$B$8),0)</f>
      </c>
      <c r="G29" s="27">
        <f>E29+F29</f>
      </c>
      <c r="H29" s="27">
        <f>D29+G29</f>
      </c>
      <c r="I29" s="27">
        <f>C29-G29</f>
      </c>
      <c r="J29" s="25">
        <f>IF(H29&gt;0,1,0)</f>
      </c>
    </row>
    <row r="30" spans="1:10" x14ac:dyDescent="0.25">
      <c r="A30" s="25">
        <v>21</v>
      </c>
      <c r="B30" s="26">
        <f>'Inputs'!$B$7+ROUND(A30*30.4368,0)</f>
      </c>
      <c r="C30" s="27">
        <f>I29</f>
      </c>
      <c r="D30" s="27">
        <f>IF(C30&lt;=0,0,ROUND(C30*'Inputs'!$B$13,2))</f>
      </c>
      <c r="E30" s="27">
        <f>IF(C30&lt;=0,0,IF(('Inputs'!$B$15-D30)&gt;C30,C30,'Inputs'!$B$15-D30))</f>
      </c>
      <c r="F30" s="27">
        <f>IF('Inputs'!$B$9="Yes",IF('Inputs'!$B$8&gt;(C30-E30),C30-E30,'Inputs'!$B$8),0)</f>
      </c>
      <c r="G30" s="27">
        <f>E30+F30</f>
      </c>
      <c r="H30" s="27">
        <f>D30+G30</f>
      </c>
      <c r="I30" s="27">
        <f>C30-G30</f>
      </c>
      <c r="J30" s="25">
        <f>IF(H30&gt;0,1,0)</f>
      </c>
    </row>
    <row r="31" spans="1:10" x14ac:dyDescent="0.25">
      <c r="A31" s="25">
        <v>22</v>
      </c>
      <c r="B31" s="26">
        <f>'Inputs'!$B$7+ROUND(A31*30.4368,0)</f>
      </c>
      <c r="C31" s="27">
        <f>I30</f>
      </c>
      <c r="D31" s="27">
        <f>IF(C31&lt;=0,0,ROUND(C31*'Inputs'!$B$13,2))</f>
      </c>
      <c r="E31" s="27">
        <f>IF(C31&lt;=0,0,IF(('Inputs'!$B$15-D31)&gt;C31,C31,'Inputs'!$B$15-D31))</f>
      </c>
      <c r="F31" s="27">
        <f>IF('Inputs'!$B$9="Yes",IF('Inputs'!$B$8&gt;(C31-E31),C31-E31,'Inputs'!$B$8),0)</f>
      </c>
      <c r="G31" s="27">
        <f>E31+F31</f>
      </c>
      <c r="H31" s="27">
        <f>D31+G31</f>
      </c>
      <c r="I31" s="27">
        <f>C31-G31</f>
      </c>
      <c r="J31" s="25">
        <f>IF(H31&gt;0,1,0)</f>
      </c>
    </row>
    <row r="32" spans="1:10" x14ac:dyDescent="0.25">
      <c r="A32" s="25">
        <v>23</v>
      </c>
      <c r="B32" s="26">
        <f>'Inputs'!$B$7+ROUND(A32*30.4368,0)</f>
      </c>
      <c r="C32" s="27">
        <f>I31</f>
      </c>
      <c r="D32" s="27">
        <f>IF(C32&lt;=0,0,ROUND(C32*'Inputs'!$B$13,2))</f>
      </c>
      <c r="E32" s="27">
        <f>IF(C32&lt;=0,0,IF(('Inputs'!$B$15-D32)&gt;C32,C32,'Inputs'!$B$15-D32))</f>
      </c>
      <c r="F32" s="27">
        <f>IF('Inputs'!$B$9="Yes",IF('Inputs'!$B$8&gt;(C32-E32),C32-E32,'Inputs'!$B$8),0)</f>
      </c>
      <c r="G32" s="27">
        <f>E32+F32</f>
      </c>
      <c r="H32" s="27">
        <f>D32+G32</f>
      </c>
      <c r="I32" s="27">
        <f>C32-G32</f>
      </c>
      <c r="J32" s="25">
        <f>IF(H32&gt;0,1,0)</f>
      </c>
    </row>
    <row r="33" spans="1:10" x14ac:dyDescent="0.25">
      <c r="A33" s="25">
        <v>24</v>
      </c>
      <c r="B33" s="26">
        <f>'Inputs'!$B$7+ROUND(A33*30.4368,0)</f>
      </c>
      <c r="C33" s="27">
        <f>I32</f>
      </c>
      <c r="D33" s="27">
        <f>IF(C33&lt;=0,0,ROUND(C33*'Inputs'!$B$13,2))</f>
      </c>
      <c r="E33" s="27">
        <f>IF(C33&lt;=0,0,IF(('Inputs'!$B$15-D33)&gt;C33,C33,'Inputs'!$B$15-D33))</f>
      </c>
      <c r="F33" s="27">
        <f>IF('Inputs'!$B$9="Yes",IF('Inputs'!$B$8&gt;(C33-E33),C33-E33,'Inputs'!$B$8),0)</f>
      </c>
      <c r="G33" s="27">
        <f>E33+F33</f>
      </c>
      <c r="H33" s="27">
        <f>D33+G33</f>
      </c>
      <c r="I33" s="27">
        <f>C33-G33</f>
      </c>
      <c r="J33" s="25">
        <f>IF(H33&gt;0,1,0)</f>
      </c>
    </row>
  </sheetData>
  <mergeCells count="2">
    <mergeCell ref="A1:J1"/>
    <mergeCell ref="A3:J3"/>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pane ySplit="9" topLeftCell="A10" activePane="bottomLeft" state="frozen"/>
      <selection pane="bottomLeft"/>
    </sheetView>
  </sheetViews>
  <sheetFormatPr defaultRowHeight="15" outlineLevelRow="0" outlineLevelCol="0" x14ac:dyDescent="55"/>
  <cols>
    <col min="1" max="1" width="11" customWidth="1"/>
    <col min="2" max="2" width="15" customWidth="1"/>
    <col min="3" max="3" width="16" customWidth="1"/>
    <col min="4" max="4" width="12" customWidth="1"/>
    <col min="5" max="5" width="16" customWidth="1"/>
    <col min="6" max="6" width="13" customWidth="1"/>
    <col min="7" max="8" width="12" customWidth="1"/>
    <col min="9" max="9" width="16" customWidth="1"/>
    <col min="10" max="10" width="12" customWidth="1"/>
  </cols>
  <sheetData>
    <row r="1" ht="45" customHeight="1" spans="1:10" x14ac:dyDescent="0.25">
      <c r="A1" s="2" t="s">
        <v>62</v>
      </c>
      <c r="B1" s="2"/>
      <c r="C1" s="2"/>
      <c r="D1" s="2"/>
      <c r="E1" s="2"/>
      <c r="F1" s="2"/>
      <c r="G1" s="2"/>
      <c r="H1" s="2"/>
      <c r="I1" s="2"/>
      <c r="J1" s="2"/>
    </row>
    <row r="3" spans="1:10" x14ac:dyDescent="0.25">
      <c r="A3" s="20" t="s">
        <v>47</v>
      </c>
      <c r="B3" s="20"/>
      <c r="C3" s="20"/>
      <c r="D3" s="20"/>
      <c r="E3" s="20"/>
      <c r="F3" s="20"/>
      <c r="G3" s="20"/>
      <c r="H3" s="20"/>
      <c r="I3" s="20"/>
      <c r="J3" s="20"/>
    </row>
    <row r="4" spans="1:2" x14ac:dyDescent="0.25">
      <c r="A4" s="21" t="s">
        <v>48</v>
      </c>
      <c r="B4" s="19">
        <f>SUM(D10:D61)</f>
      </c>
    </row>
    <row r="5" spans="1:2" x14ac:dyDescent="0.25">
      <c r="A5" s="21" t="s">
        <v>49</v>
      </c>
      <c r="B5" s="22">
        <f>SUM(J10:J61)</f>
      </c>
    </row>
    <row r="6" spans="1:2" x14ac:dyDescent="0.25">
      <c r="A6" s="21" t="s">
        <v>50</v>
      </c>
      <c r="B6" s="23">
        <f>'Inputs'!$B$7+ROUND(B5*14,0)</f>
      </c>
    </row>
    <row r="7" spans="1:2" x14ac:dyDescent="0.25">
      <c r="A7" s="21" t="s">
        <v>51</v>
      </c>
      <c r="B7" s="19">
        <f>SUM(H10:H61)</f>
      </c>
    </row>
    <row r="9" ht="30" customHeight="1" spans="1:10" x14ac:dyDescent="0.25">
      <c r="A9" s="24" t="s">
        <v>52</v>
      </c>
      <c r="B9" s="24" t="s">
        <v>53</v>
      </c>
      <c r="C9" s="24" t="s">
        <v>54</v>
      </c>
      <c r="D9" s="24" t="s">
        <v>55</v>
      </c>
      <c r="E9" s="24" t="s">
        <v>56</v>
      </c>
      <c r="F9" s="24" t="s">
        <v>57</v>
      </c>
      <c r="G9" s="24" t="s">
        <v>58</v>
      </c>
      <c r="H9" s="24" t="s">
        <v>59</v>
      </c>
      <c r="I9" s="24" t="s">
        <v>60</v>
      </c>
      <c r="J9" s="24" t="s">
        <v>61</v>
      </c>
    </row>
    <row r="10" spans="1:10" x14ac:dyDescent="0.25">
      <c r="A10" s="25">
        <v>1</v>
      </c>
      <c r="B10" s="26">
        <f>'Inputs'!$B$7+A10*14</f>
      </c>
      <c r="C10" s="27">
        <f>'Inputs'!$B$4</f>
      </c>
      <c r="D10" s="27">
        <f>IF(C10&lt;=0,0,ROUND(C10*'Inputs'!$B$16,2))</f>
      </c>
      <c r="E10" s="27">
        <f>IF(C10&lt;=0,0,IF(('Inputs'!$B$17-D10)&gt;C10,C10,'Inputs'!$B$17-D10))</f>
      </c>
      <c r="F10" s="27">
        <f>IF('Inputs'!$B$9="Yes",IF('Inputs'!$B$8&gt;(C10-E10),C10-E10,'Inputs'!$B$8),0)</f>
      </c>
      <c r="G10" s="27">
        <f>E10+F10</f>
      </c>
      <c r="H10" s="27">
        <f>D10+G10</f>
      </c>
      <c r="I10" s="27">
        <f>C10-G10</f>
      </c>
      <c r="J10" s="25">
        <f>IF(H10&gt;0,1,0)</f>
      </c>
    </row>
    <row r="11" spans="1:10" x14ac:dyDescent="0.25">
      <c r="A11" s="25">
        <v>2</v>
      </c>
      <c r="B11" s="26">
        <f>'Inputs'!$B$7+A11*14</f>
      </c>
      <c r="C11" s="27">
        <f>I10</f>
      </c>
      <c r="D11" s="27">
        <f>IF(C11&lt;=0,0,ROUND(C11*'Inputs'!$B$16,2))</f>
      </c>
      <c r="E11" s="27">
        <f>IF(C11&lt;=0,0,IF(('Inputs'!$B$17-D11)&gt;C11,C11,'Inputs'!$B$17-D11))</f>
      </c>
      <c r="F11" s="27">
        <f>IF('Inputs'!$B$9="Yes",IF('Inputs'!$B$8&gt;(C11-E11),C11-E11,'Inputs'!$B$8),0)</f>
      </c>
      <c r="G11" s="27">
        <f>E11+F11</f>
      </c>
      <c r="H11" s="27">
        <f>D11+G11</f>
      </c>
      <c r="I11" s="27">
        <f>C11-G11</f>
      </c>
      <c r="J11" s="25">
        <f>IF(H11&gt;0,1,0)</f>
      </c>
    </row>
    <row r="12" spans="1:10" x14ac:dyDescent="0.25">
      <c r="A12" s="25">
        <v>3</v>
      </c>
      <c r="B12" s="26">
        <f>'Inputs'!$B$7+A12*14</f>
      </c>
      <c r="C12" s="27">
        <f>I11</f>
      </c>
      <c r="D12" s="27">
        <f>IF(C12&lt;=0,0,ROUND(C12*'Inputs'!$B$16,2))</f>
      </c>
      <c r="E12" s="27">
        <f>IF(C12&lt;=0,0,IF(('Inputs'!$B$17-D12)&gt;C12,C12,'Inputs'!$B$17-D12))</f>
      </c>
      <c r="F12" s="27">
        <f>IF('Inputs'!$B$9="Yes",IF('Inputs'!$B$8&gt;(C12-E12),C12-E12,'Inputs'!$B$8),0)</f>
      </c>
      <c r="G12" s="27">
        <f>E12+F12</f>
      </c>
      <c r="H12" s="27">
        <f>D12+G12</f>
      </c>
      <c r="I12" s="27">
        <f>C12-G12</f>
      </c>
      <c r="J12" s="25">
        <f>IF(H12&gt;0,1,0)</f>
      </c>
    </row>
    <row r="13" spans="1:10" x14ac:dyDescent="0.25">
      <c r="A13" s="25">
        <v>4</v>
      </c>
      <c r="B13" s="26">
        <f>'Inputs'!$B$7+A13*14</f>
      </c>
      <c r="C13" s="27">
        <f>I12</f>
      </c>
      <c r="D13" s="27">
        <f>IF(C13&lt;=0,0,ROUND(C13*'Inputs'!$B$16,2))</f>
      </c>
      <c r="E13" s="27">
        <f>IF(C13&lt;=0,0,IF(('Inputs'!$B$17-D13)&gt;C13,C13,'Inputs'!$B$17-D13))</f>
      </c>
      <c r="F13" s="27">
        <f>IF('Inputs'!$B$9="Yes",IF('Inputs'!$B$8&gt;(C13-E13),C13-E13,'Inputs'!$B$8),0)</f>
      </c>
      <c r="G13" s="27">
        <f>E13+F13</f>
      </c>
      <c r="H13" s="27">
        <f>D13+G13</f>
      </c>
      <c r="I13" s="27">
        <f>C13-G13</f>
      </c>
      <c r="J13" s="25">
        <f>IF(H13&gt;0,1,0)</f>
      </c>
    </row>
    <row r="14" spans="1:10" x14ac:dyDescent="0.25">
      <c r="A14" s="25">
        <v>5</v>
      </c>
      <c r="B14" s="26">
        <f>'Inputs'!$B$7+A14*14</f>
      </c>
      <c r="C14" s="27">
        <f>I13</f>
      </c>
      <c r="D14" s="27">
        <f>IF(C14&lt;=0,0,ROUND(C14*'Inputs'!$B$16,2))</f>
      </c>
      <c r="E14" s="27">
        <f>IF(C14&lt;=0,0,IF(('Inputs'!$B$17-D14)&gt;C14,C14,'Inputs'!$B$17-D14))</f>
      </c>
      <c r="F14" s="27">
        <f>IF('Inputs'!$B$9="Yes",IF('Inputs'!$B$8&gt;(C14-E14),C14-E14,'Inputs'!$B$8),0)</f>
      </c>
      <c r="G14" s="27">
        <f>E14+F14</f>
      </c>
      <c r="H14" s="27">
        <f>D14+G14</f>
      </c>
      <c r="I14" s="27">
        <f>C14-G14</f>
      </c>
      <c r="J14" s="25">
        <f>IF(H14&gt;0,1,0)</f>
      </c>
    </row>
    <row r="15" spans="1:10" x14ac:dyDescent="0.25">
      <c r="A15" s="25">
        <v>6</v>
      </c>
      <c r="B15" s="26">
        <f>'Inputs'!$B$7+A15*14</f>
      </c>
      <c r="C15" s="27">
        <f>I14</f>
      </c>
      <c r="D15" s="27">
        <f>IF(C15&lt;=0,0,ROUND(C15*'Inputs'!$B$16,2))</f>
      </c>
      <c r="E15" s="27">
        <f>IF(C15&lt;=0,0,IF(('Inputs'!$B$17-D15)&gt;C15,C15,'Inputs'!$B$17-D15))</f>
      </c>
      <c r="F15" s="27">
        <f>IF('Inputs'!$B$9="Yes",IF('Inputs'!$B$8&gt;(C15-E15),C15-E15,'Inputs'!$B$8),0)</f>
      </c>
      <c r="G15" s="27">
        <f>E15+F15</f>
      </c>
      <c r="H15" s="27">
        <f>D15+G15</f>
      </c>
      <c r="I15" s="27">
        <f>C15-G15</f>
      </c>
      <c r="J15" s="25">
        <f>IF(H15&gt;0,1,0)</f>
      </c>
    </row>
    <row r="16" spans="1:10" x14ac:dyDescent="0.25">
      <c r="A16" s="25">
        <v>7</v>
      </c>
      <c r="B16" s="26">
        <f>'Inputs'!$B$7+A16*14</f>
      </c>
      <c r="C16" s="27">
        <f>I15</f>
      </c>
      <c r="D16" s="27">
        <f>IF(C16&lt;=0,0,ROUND(C16*'Inputs'!$B$16,2))</f>
      </c>
      <c r="E16" s="27">
        <f>IF(C16&lt;=0,0,IF(('Inputs'!$B$17-D16)&gt;C16,C16,'Inputs'!$B$17-D16))</f>
      </c>
      <c r="F16" s="27">
        <f>IF('Inputs'!$B$9="Yes",IF('Inputs'!$B$8&gt;(C16-E16),C16-E16,'Inputs'!$B$8),0)</f>
      </c>
      <c r="G16" s="27">
        <f>E16+F16</f>
      </c>
      <c r="H16" s="27">
        <f>D16+G16</f>
      </c>
      <c r="I16" s="27">
        <f>C16-G16</f>
      </c>
      <c r="J16" s="25">
        <f>IF(H16&gt;0,1,0)</f>
      </c>
    </row>
    <row r="17" spans="1:10" x14ac:dyDescent="0.25">
      <c r="A17" s="25">
        <v>8</v>
      </c>
      <c r="B17" s="26">
        <f>'Inputs'!$B$7+A17*14</f>
      </c>
      <c r="C17" s="27">
        <f>I16</f>
      </c>
      <c r="D17" s="27">
        <f>IF(C17&lt;=0,0,ROUND(C17*'Inputs'!$B$16,2))</f>
      </c>
      <c r="E17" s="27">
        <f>IF(C17&lt;=0,0,IF(('Inputs'!$B$17-D17)&gt;C17,C17,'Inputs'!$B$17-D17))</f>
      </c>
      <c r="F17" s="27">
        <f>IF('Inputs'!$B$9="Yes",IF('Inputs'!$B$8&gt;(C17-E17),C17-E17,'Inputs'!$B$8),0)</f>
      </c>
      <c r="G17" s="27">
        <f>E17+F17</f>
      </c>
      <c r="H17" s="27">
        <f>D17+G17</f>
      </c>
      <c r="I17" s="27">
        <f>C17-G17</f>
      </c>
      <c r="J17" s="25">
        <f>IF(H17&gt;0,1,0)</f>
      </c>
    </row>
    <row r="18" spans="1:10" x14ac:dyDescent="0.25">
      <c r="A18" s="25">
        <v>9</v>
      </c>
      <c r="B18" s="26">
        <f>'Inputs'!$B$7+A18*14</f>
      </c>
      <c r="C18" s="27">
        <f>I17</f>
      </c>
      <c r="D18" s="27">
        <f>IF(C18&lt;=0,0,ROUND(C18*'Inputs'!$B$16,2))</f>
      </c>
      <c r="E18" s="27">
        <f>IF(C18&lt;=0,0,IF(('Inputs'!$B$17-D18)&gt;C18,C18,'Inputs'!$B$17-D18))</f>
      </c>
      <c r="F18" s="27">
        <f>IF('Inputs'!$B$9="Yes",IF('Inputs'!$B$8&gt;(C18-E18),C18-E18,'Inputs'!$B$8),0)</f>
      </c>
      <c r="G18" s="27">
        <f>E18+F18</f>
      </c>
      <c r="H18" s="27">
        <f>D18+G18</f>
      </c>
      <c r="I18" s="27">
        <f>C18-G18</f>
      </c>
      <c r="J18" s="25">
        <f>IF(H18&gt;0,1,0)</f>
      </c>
    </row>
    <row r="19" spans="1:10" x14ac:dyDescent="0.25">
      <c r="A19" s="25">
        <v>10</v>
      </c>
      <c r="B19" s="26">
        <f>'Inputs'!$B$7+A19*14</f>
      </c>
      <c r="C19" s="27">
        <f>I18</f>
      </c>
      <c r="D19" s="27">
        <f>IF(C19&lt;=0,0,ROUND(C19*'Inputs'!$B$16,2))</f>
      </c>
      <c r="E19" s="27">
        <f>IF(C19&lt;=0,0,IF(('Inputs'!$B$17-D19)&gt;C19,C19,'Inputs'!$B$17-D19))</f>
      </c>
      <c r="F19" s="27">
        <f>IF('Inputs'!$B$9="Yes",IF('Inputs'!$B$8&gt;(C19-E19),C19-E19,'Inputs'!$B$8),0)</f>
      </c>
      <c r="G19" s="27">
        <f>E19+F19</f>
      </c>
      <c r="H19" s="27">
        <f>D19+G19</f>
      </c>
      <c r="I19" s="27">
        <f>C19-G19</f>
      </c>
      <c r="J19" s="25">
        <f>IF(H19&gt;0,1,0)</f>
      </c>
    </row>
    <row r="20" spans="1:10" x14ac:dyDescent="0.25">
      <c r="A20" s="25">
        <v>11</v>
      </c>
      <c r="B20" s="26">
        <f>'Inputs'!$B$7+A20*14</f>
      </c>
      <c r="C20" s="27">
        <f>I19</f>
      </c>
      <c r="D20" s="27">
        <f>IF(C20&lt;=0,0,ROUND(C20*'Inputs'!$B$16,2))</f>
      </c>
      <c r="E20" s="27">
        <f>IF(C20&lt;=0,0,IF(('Inputs'!$B$17-D20)&gt;C20,C20,'Inputs'!$B$17-D20))</f>
      </c>
      <c r="F20" s="27">
        <f>IF('Inputs'!$B$9="Yes",IF('Inputs'!$B$8&gt;(C20-E20),C20-E20,'Inputs'!$B$8),0)</f>
      </c>
      <c r="G20" s="27">
        <f>E20+F20</f>
      </c>
      <c r="H20" s="27">
        <f>D20+G20</f>
      </c>
      <c r="I20" s="27">
        <f>C20-G20</f>
      </c>
      <c r="J20" s="25">
        <f>IF(H20&gt;0,1,0)</f>
      </c>
    </row>
    <row r="21" spans="1:10" x14ac:dyDescent="0.25">
      <c r="A21" s="25">
        <v>12</v>
      </c>
      <c r="B21" s="26">
        <f>'Inputs'!$B$7+A21*14</f>
      </c>
      <c r="C21" s="27">
        <f>I20</f>
      </c>
      <c r="D21" s="27">
        <f>IF(C21&lt;=0,0,ROUND(C21*'Inputs'!$B$16,2))</f>
      </c>
      <c r="E21" s="27">
        <f>IF(C21&lt;=0,0,IF(('Inputs'!$B$17-D21)&gt;C21,C21,'Inputs'!$B$17-D21))</f>
      </c>
      <c r="F21" s="27">
        <f>IF('Inputs'!$B$9="Yes",IF('Inputs'!$B$8&gt;(C21-E21),C21-E21,'Inputs'!$B$8),0)</f>
      </c>
      <c r="G21" s="27">
        <f>E21+F21</f>
      </c>
      <c r="H21" s="27">
        <f>D21+G21</f>
      </c>
      <c r="I21" s="27">
        <f>C21-G21</f>
      </c>
      <c r="J21" s="25">
        <f>IF(H21&gt;0,1,0)</f>
      </c>
    </row>
    <row r="22" spans="1:10" x14ac:dyDescent="0.25">
      <c r="A22" s="25">
        <v>13</v>
      </c>
      <c r="B22" s="26">
        <f>'Inputs'!$B$7+A22*14</f>
      </c>
      <c r="C22" s="27">
        <f>I21</f>
      </c>
      <c r="D22" s="27">
        <f>IF(C22&lt;=0,0,ROUND(C22*'Inputs'!$B$16,2))</f>
      </c>
      <c r="E22" s="27">
        <f>IF(C22&lt;=0,0,IF(('Inputs'!$B$17-D22)&gt;C22,C22,'Inputs'!$B$17-D22))</f>
      </c>
      <c r="F22" s="27">
        <f>IF('Inputs'!$B$9="Yes",IF('Inputs'!$B$8&gt;(C22-E22),C22-E22,'Inputs'!$B$8),0)</f>
      </c>
      <c r="G22" s="27">
        <f>E22+F22</f>
      </c>
      <c r="H22" s="27">
        <f>D22+G22</f>
      </c>
      <c r="I22" s="27">
        <f>C22-G22</f>
      </c>
      <c r="J22" s="25">
        <f>IF(H22&gt;0,1,0)</f>
      </c>
    </row>
    <row r="23" spans="1:10" x14ac:dyDescent="0.25">
      <c r="A23" s="25">
        <v>14</v>
      </c>
      <c r="B23" s="26">
        <f>'Inputs'!$B$7+A23*14</f>
      </c>
      <c r="C23" s="27">
        <f>I22</f>
      </c>
      <c r="D23" s="27">
        <f>IF(C23&lt;=0,0,ROUND(C23*'Inputs'!$B$16,2))</f>
      </c>
      <c r="E23" s="27">
        <f>IF(C23&lt;=0,0,IF(('Inputs'!$B$17-D23)&gt;C23,C23,'Inputs'!$B$17-D23))</f>
      </c>
      <c r="F23" s="27">
        <f>IF('Inputs'!$B$9="Yes",IF('Inputs'!$B$8&gt;(C23-E23),C23-E23,'Inputs'!$B$8),0)</f>
      </c>
      <c r="G23" s="27">
        <f>E23+F23</f>
      </c>
      <c r="H23" s="27">
        <f>D23+G23</f>
      </c>
      <c r="I23" s="27">
        <f>C23-G23</f>
      </c>
      <c r="J23" s="25">
        <f>IF(H23&gt;0,1,0)</f>
      </c>
    </row>
    <row r="24" spans="1:10" x14ac:dyDescent="0.25">
      <c r="A24" s="25">
        <v>15</v>
      </c>
      <c r="B24" s="26">
        <f>'Inputs'!$B$7+A24*14</f>
      </c>
      <c r="C24" s="27">
        <f>I23</f>
      </c>
      <c r="D24" s="27">
        <f>IF(C24&lt;=0,0,ROUND(C24*'Inputs'!$B$16,2))</f>
      </c>
      <c r="E24" s="27">
        <f>IF(C24&lt;=0,0,IF(('Inputs'!$B$17-D24)&gt;C24,C24,'Inputs'!$B$17-D24))</f>
      </c>
      <c r="F24" s="27">
        <f>IF('Inputs'!$B$9="Yes",IF('Inputs'!$B$8&gt;(C24-E24),C24-E24,'Inputs'!$B$8),0)</f>
      </c>
      <c r="G24" s="27">
        <f>E24+F24</f>
      </c>
      <c r="H24" s="27">
        <f>D24+G24</f>
      </c>
      <c r="I24" s="27">
        <f>C24-G24</f>
      </c>
      <c r="J24" s="25">
        <f>IF(H24&gt;0,1,0)</f>
      </c>
    </row>
    <row r="25" spans="1:10" x14ac:dyDescent="0.25">
      <c r="A25" s="25">
        <v>16</v>
      </c>
      <c r="B25" s="26">
        <f>'Inputs'!$B$7+A25*14</f>
      </c>
      <c r="C25" s="27">
        <f>I24</f>
      </c>
      <c r="D25" s="27">
        <f>IF(C25&lt;=0,0,ROUND(C25*'Inputs'!$B$16,2))</f>
      </c>
      <c r="E25" s="27">
        <f>IF(C25&lt;=0,0,IF(('Inputs'!$B$17-D25)&gt;C25,C25,'Inputs'!$B$17-D25))</f>
      </c>
      <c r="F25" s="27">
        <f>IF('Inputs'!$B$9="Yes",IF('Inputs'!$B$8&gt;(C25-E25),C25-E25,'Inputs'!$B$8),0)</f>
      </c>
      <c r="G25" s="27">
        <f>E25+F25</f>
      </c>
      <c r="H25" s="27">
        <f>D25+G25</f>
      </c>
      <c r="I25" s="27">
        <f>C25-G25</f>
      </c>
      <c r="J25" s="25">
        <f>IF(H25&gt;0,1,0)</f>
      </c>
    </row>
    <row r="26" spans="1:10" x14ac:dyDescent="0.25">
      <c r="A26" s="25">
        <v>17</v>
      </c>
      <c r="B26" s="26">
        <f>'Inputs'!$B$7+A26*14</f>
      </c>
      <c r="C26" s="27">
        <f>I25</f>
      </c>
      <c r="D26" s="27">
        <f>IF(C26&lt;=0,0,ROUND(C26*'Inputs'!$B$16,2))</f>
      </c>
      <c r="E26" s="27">
        <f>IF(C26&lt;=0,0,IF(('Inputs'!$B$17-D26)&gt;C26,C26,'Inputs'!$B$17-D26))</f>
      </c>
      <c r="F26" s="27">
        <f>IF('Inputs'!$B$9="Yes",IF('Inputs'!$B$8&gt;(C26-E26),C26-E26,'Inputs'!$B$8),0)</f>
      </c>
      <c r="G26" s="27">
        <f>E26+F26</f>
      </c>
      <c r="H26" s="27">
        <f>D26+G26</f>
      </c>
      <c r="I26" s="27">
        <f>C26-G26</f>
      </c>
      <c r="J26" s="25">
        <f>IF(H26&gt;0,1,0)</f>
      </c>
    </row>
    <row r="27" spans="1:10" x14ac:dyDescent="0.25">
      <c r="A27" s="25">
        <v>18</v>
      </c>
      <c r="B27" s="26">
        <f>'Inputs'!$B$7+A27*14</f>
      </c>
      <c r="C27" s="27">
        <f>I26</f>
      </c>
      <c r="D27" s="27">
        <f>IF(C27&lt;=0,0,ROUND(C27*'Inputs'!$B$16,2))</f>
      </c>
      <c r="E27" s="27">
        <f>IF(C27&lt;=0,0,IF(('Inputs'!$B$17-D27)&gt;C27,C27,'Inputs'!$B$17-D27))</f>
      </c>
      <c r="F27" s="27">
        <f>IF('Inputs'!$B$9="Yes",IF('Inputs'!$B$8&gt;(C27-E27),C27-E27,'Inputs'!$B$8),0)</f>
      </c>
      <c r="G27" s="27">
        <f>E27+F27</f>
      </c>
      <c r="H27" s="27">
        <f>D27+G27</f>
      </c>
      <c r="I27" s="27">
        <f>C27-G27</f>
      </c>
      <c r="J27" s="25">
        <f>IF(H27&gt;0,1,0)</f>
      </c>
    </row>
    <row r="28" spans="1:10" x14ac:dyDescent="0.25">
      <c r="A28" s="25">
        <v>19</v>
      </c>
      <c r="B28" s="26">
        <f>'Inputs'!$B$7+A28*14</f>
      </c>
      <c r="C28" s="27">
        <f>I27</f>
      </c>
      <c r="D28" s="27">
        <f>IF(C28&lt;=0,0,ROUND(C28*'Inputs'!$B$16,2))</f>
      </c>
      <c r="E28" s="27">
        <f>IF(C28&lt;=0,0,IF(('Inputs'!$B$17-D28)&gt;C28,C28,'Inputs'!$B$17-D28))</f>
      </c>
      <c r="F28" s="27">
        <f>IF('Inputs'!$B$9="Yes",IF('Inputs'!$B$8&gt;(C28-E28),C28-E28,'Inputs'!$B$8),0)</f>
      </c>
      <c r="G28" s="27">
        <f>E28+F28</f>
      </c>
      <c r="H28" s="27">
        <f>D28+G28</f>
      </c>
      <c r="I28" s="27">
        <f>C28-G28</f>
      </c>
      <c r="J28" s="25">
        <f>IF(H28&gt;0,1,0)</f>
      </c>
    </row>
    <row r="29" spans="1:10" x14ac:dyDescent="0.25">
      <c r="A29" s="25">
        <v>20</v>
      </c>
      <c r="B29" s="26">
        <f>'Inputs'!$B$7+A29*14</f>
      </c>
      <c r="C29" s="27">
        <f>I28</f>
      </c>
      <c r="D29" s="27">
        <f>IF(C29&lt;=0,0,ROUND(C29*'Inputs'!$B$16,2))</f>
      </c>
      <c r="E29" s="27">
        <f>IF(C29&lt;=0,0,IF(('Inputs'!$B$17-D29)&gt;C29,C29,'Inputs'!$B$17-D29))</f>
      </c>
      <c r="F29" s="27">
        <f>IF('Inputs'!$B$9="Yes",IF('Inputs'!$B$8&gt;(C29-E29),C29-E29,'Inputs'!$B$8),0)</f>
      </c>
      <c r="G29" s="27">
        <f>E29+F29</f>
      </c>
      <c r="H29" s="27">
        <f>D29+G29</f>
      </c>
      <c r="I29" s="27">
        <f>C29-G29</f>
      </c>
      <c r="J29" s="25">
        <f>IF(H29&gt;0,1,0)</f>
      </c>
    </row>
    <row r="30" spans="1:10" x14ac:dyDescent="0.25">
      <c r="A30" s="25">
        <v>21</v>
      </c>
      <c r="B30" s="26">
        <f>'Inputs'!$B$7+A30*14</f>
      </c>
      <c r="C30" s="27">
        <f>I29</f>
      </c>
      <c r="D30" s="27">
        <f>IF(C30&lt;=0,0,ROUND(C30*'Inputs'!$B$16,2))</f>
      </c>
      <c r="E30" s="27">
        <f>IF(C30&lt;=0,0,IF(('Inputs'!$B$17-D30)&gt;C30,C30,'Inputs'!$B$17-D30))</f>
      </c>
      <c r="F30" s="27">
        <f>IF('Inputs'!$B$9="Yes",IF('Inputs'!$B$8&gt;(C30-E30),C30-E30,'Inputs'!$B$8),0)</f>
      </c>
      <c r="G30" s="27">
        <f>E30+F30</f>
      </c>
      <c r="H30" s="27">
        <f>D30+G30</f>
      </c>
      <c r="I30" s="27">
        <f>C30-G30</f>
      </c>
      <c r="J30" s="25">
        <f>IF(H30&gt;0,1,0)</f>
      </c>
    </row>
    <row r="31" spans="1:10" x14ac:dyDescent="0.25">
      <c r="A31" s="25">
        <v>22</v>
      </c>
      <c r="B31" s="26">
        <f>'Inputs'!$B$7+A31*14</f>
      </c>
      <c r="C31" s="27">
        <f>I30</f>
      </c>
      <c r="D31" s="27">
        <f>IF(C31&lt;=0,0,ROUND(C31*'Inputs'!$B$16,2))</f>
      </c>
      <c r="E31" s="27">
        <f>IF(C31&lt;=0,0,IF(('Inputs'!$B$17-D31)&gt;C31,C31,'Inputs'!$B$17-D31))</f>
      </c>
      <c r="F31" s="27">
        <f>IF('Inputs'!$B$9="Yes",IF('Inputs'!$B$8&gt;(C31-E31),C31-E31,'Inputs'!$B$8),0)</f>
      </c>
      <c r="G31" s="27">
        <f>E31+F31</f>
      </c>
      <c r="H31" s="27">
        <f>D31+G31</f>
      </c>
      <c r="I31" s="27">
        <f>C31-G31</f>
      </c>
      <c r="J31" s="25">
        <f>IF(H31&gt;0,1,0)</f>
      </c>
    </row>
    <row r="32" spans="1:10" x14ac:dyDescent="0.25">
      <c r="A32" s="25">
        <v>23</v>
      </c>
      <c r="B32" s="26">
        <f>'Inputs'!$B$7+A32*14</f>
      </c>
      <c r="C32" s="27">
        <f>I31</f>
      </c>
      <c r="D32" s="27">
        <f>IF(C32&lt;=0,0,ROUND(C32*'Inputs'!$B$16,2))</f>
      </c>
      <c r="E32" s="27">
        <f>IF(C32&lt;=0,0,IF(('Inputs'!$B$17-D32)&gt;C32,C32,'Inputs'!$B$17-D32))</f>
      </c>
      <c r="F32" s="27">
        <f>IF('Inputs'!$B$9="Yes",IF('Inputs'!$B$8&gt;(C32-E32),C32-E32,'Inputs'!$B$8),0)</f>
      </c>
      <c r="G32" s="27">
        <f>E32+F32</f>
      </c>
      <c r="H32" s="27">
        <f>D32+G32</f>
      </c>
      <c r="I32" s="27">
        <f>C32-G32</f>
      </c>
      <c r="J32" s="25">
        <f>IF(H32&gt;0,1,0)</f>
      </c>
    </row>
    <row r="33" spans="1:10" x14ac:dyDescent="0.25">
      <c r="A33" s="25">
        <v>24</v>
      </c>
      <c r="B33" s="26">
        <f>'Inputs'!$B$7+A33*14</f>
      </c>
      <c r="C33" s="27">
        <f>I32</f>
      </c>
      <c r="D33" s="27">
        <f>IF(C33&lt;=0,0,ROUND(C33*'Inputs'!$B$16,2))</f>
      </c>
      <c r="E33" s="27">
        <f>IF(C33&lt;=0,0,IF(('Inputs'!$B$17-D33)&gt;C33,C33,'Inputs'!$B$17-D33))</f>
      </c>
      <c r="F33" s="27">
        <f>IF('Inputs'!$B$9="Yes",IF('Inputs'!$B$8&gt;(C33-E33),C33-E33,'Inputs'!$B$8),0)</f>
      </c>
      <c r="G33" s="27">
        <f>E33+F33</f>
      </c>
      <c r="H33" s="27">
        <f>D33+G33</f>
      </c>
      <c r="I33" s="27">
        <f>C33-G33</f>
      </c>
      <c r="J33" s="25">
        <f>IF(H33&gt;0,1,0)</f>
      </c>
    </row>
    <row r="34" spans="1:10" x14ac:dyDescent="0.25">
      <c r="A34" s="25">
        <v>25</v>
      </c>
      <c r="B34" s="26">
        <f>'Inputs'!$B$7+A34*14</f>
      </c>
      <c r="C34" s="27">
        <f>I33</f>
      </c>
      <c r="D34" s="27">
        <f>IF(C34&lt;=0,0,ROUND(C34*'Inputs'!$B$16,2))</f>
      </c>
      <c r="E34" s="27">
        <f>IF(C34&lt;=0,0,IF(('Inputs'!$B$17-D34)&gt;C34,C34,'Inputs'!$B$17-D34))</f>
      </c>
      <c r="F34" s="27">
        <f>IF('Inputs'!$B$9="Yes",IF('Inputs'!$B$8&gt;(C34-E34),C34-E34,'Inputs'!$B$8),0)</f>
      </c>
      <c r="G34" s="27">
        <f>E34+F34</f>
      </c>
      <c r="H34" s="27">
        <f>D34+G34</f>
      </c>
      <c r="I34" s="27">
        <f>C34-G34</f>
      </c>
      <c r="J34" s="25">
        <f>IF(H34&gt;0,1,0)</f>
      </c>
    </row>
    <row r="35" spans="1:10" x14ac:dyDescent="0.25">
      <c r="A35" s="25">
        <v>26</v>
      </c>
      <c r="B35" s="26">
        <f>'Inputs'!$B$7+A35*14</f>
      </c>
      <c r="C35" s="27">
        <f>I34</f>
      </c>
      <c r="D35" s="27">
        <f>IF(C35&lt;=0,0,ROUND(C35*'Inputs'!$B$16,2))</f>
      </c>
      <c r="E35" s="27">
        <f>IF(C35&lt;=0,0,IF(('Inputs'!$B$17-D35)&gt;C35,C35,'Inputs'!$B$17-D35))</f>
      </c>
      <c r="F35" s="27">
        <f>IF('Inputs'!$B$9="Yes",IF('Inputs'!$B$8&gt;(C35-E35),C35-E35,'Inputs'!$B$8),0)</f>
      </c>
      <c r="G35" s="27">
        <f>E35+F35</f>
      </c>
      <c r="H35" s="27">
        <f>D35+G35</f>
      </c>
      <c r="I35" s="27">
        <f>C35-G35</f>
      </c>
      <c r="J35" s="25">
        <f>IF(H35&gt;0,1,0)</f>
      </c>
    </row>
    <row r="36" spans="1:10" x14ac:dyDescent="0.25">
      <c r="A36" s="25">
        <v>27</v>
      </c>
      <c r="B36" s="26">
        <f>'Inputs'!$B$7+A36*14</f>
      </c>
      <c r="C36" s="27">
        <f>I35</f>
      </c>
      <c r="D36" s="27">
        <f>IF(C36&lt;=0,0,ROUND(C36*'Inputs'!$B$16,2))</f>
      </c>
      <c r="E36" s="27">
        <f>IF(C36&lt;=0,0,IF(('Inputs'!$B$17-D36)&gt;C36,C36,'Inputs'!$B$17-D36))</f>
      </c>
      <c r="F36" s="27">
        <f>IF('Inputs'!$B$9="Yes",IF('Inputs'!$B$8&gt;(C36-E36),C36-E36,'Inputs'!$B$8),0)</f>
      </c>
      <c r="G36" s="27">
        <f>E36+F36</f>
      </c>
      <c r="H36" s="27">
        <f>D36+G36</f>
      </c>
      <c r="I36" s="27">
        <f>C36-G36</f>
      </c>
      <c r="J36" s="25">
        <f>IF(H36&gt;0,1,0)</f>
      </c>
    </row>
    <row r="37" spans="1:10" x14ac:dyDescent="0.25">
      <c r="A37" s="25">
        <v>28</v>
      </c>
      <c r="B37" s="26">
        <f>'Inputs'!$B$7+A37*14</f>
      </c>
      <c r="C37" s="27">
        <f>I36</f>
      </c>
      <c r="D37" s="27">
        <f>IF(C37&lt;=0,0,ROUND(C37*'Inputs'!$B$16,2))</f>
      </c>
      <c r="E37" s="27">
        <f>IF(C37&lt;=0,0,IF(('Inputs'!$B$17-D37)&gt;C37,C37,'Inputs'!$B$17-D37))</f>
      </c>
      <c r="F37" s="27">
        <f>IF('Inputs'!$B$9="Yes",IF('Inputs'!$B$8&gt;(C37-E37),C37-E37,'Inputs'!$B$8),0)</f>
      </c>
      <c r="G37" s="27">
        <f>E37+F37</f>
      </c>
      <c r="H37" s="27">
        <f>D37+G37</f>
      </c>
      <c r="I37" s="27">
        <f>C37-G37</f>
      </c>
      <c r="J37" s="25">
        <f>IF(H37&gt;0,1,0)</f>
      </c>
    </row>
    <row r="38" spans="1:10" x14ac:dyDescent="0.25">
      <c r="A38" s="25">
        <v>29</v>
      </c>
      <c r="B38" s="26">
        <f>'Inputs'!$B$7+A38*14</f>
      </c>
      <c r="C38" s="27">
        <f>I37</f>
      </c>
      <c r="D38" s="27">
        <f>IF(C38&lt;=0,0,ROUND(C38*'Inputs'!$B$16,2))</f>
      </c>
      <c r="E38" s="27">
        <f>IF(C38&lt;=0,0,IF(('Inputs'!$B$17-D38)&gt;C38,C38,'Inputs'!$B$17-D38))</f>
      </c>
      <c r="F38" s="27">
        <f>IF('Inputs'!$B$9="Yes",IF('Inputs'!$B$8&gt;(C38-E38),C38-E38,'Inputs'!$B$8),0)</f>
      </c>
      <c r="G38" s="27">
        <f>E38+F38</f>
      </c>
      <c r="H38" s="27">
        <f>D38+G38</f>
      </c>
      <c r="I38" s="27">
        <f>C38-G38</f>
      </c>
      <c r="J38" s="25">
        <f>IF(H38&gt;0,1,0)</f>
      </c>
    </row>
    <row r="39" spans="1:10" x14ac:dyDescent="0.25">
      <c r="A39" s="25">
        <v>30</v>
      </c>
      <c r="B39" s="26">
        <f>'Inputs'!$B$7+A39*14</f>
      </c>
      <c r="C39" s="27">
        <f>I38</f>
      </c>
      <c r="D39" s="27">
        <f>IF(C39&lt;=0,0,ROUND(C39*'Inputs'!$B$16,2))</f>
      </c>
      <c r="E39" s="27">
        <f>IF(C39&lt;=0,0,IF(('Inputs'!$B$17-D39)&gt;C39,C39,'Inputs'!$B$17-D39))</f>
      </c>
      <c r="F39" s="27">
        <f>IF('Inputs'!$B$9="Yes",IF('Inputs'!$B$8&gt;(C39-E39),C39-E39,'Inputs'!$B$8),0)</f>
      </c>
      <c r="G39" s="27">
        <f>E39+F39</f>
      </c>
      <c r="H39" s="27">
        <f>D39+G39</f>
      </c>
      <c r="I39" s="27">
        <f>C39-G39</f>
      </c>
      <c r="J39" s="25">
        <f>IF(H39&gt;0,1,0)</f>
      </c>
    </row>
    <row r="40" spans="1:10" x14ac:dyDescent="0.25">
      <c r="A40" s="25">
        <v>31</v>
      </c>
      <c r="B40" s="26">
        <f>'Inputs'!$B$7+A40*14</f>
      </c>
      <c r="C40" s="27">
        <f>I39</f>
      </c>
      <c r="D40" s="27">
        <f>IF(C40&lt;=0,0,ROUND(C40*'Inputs'!$B$16,2))</f>
      </c>
      <c r="E40" s="27">
        <f>IF(C40&lt;=0,0,IF(('Inputs'!$B$17-D40)&gt;C40,C40,'Inputs'!$B$17-D40))</f>
      </c>
      <c r="F40" s="27">
        <f>IF('Inputs'!$B$9="Yes",IF('Inputs'!$B$8&gt;(C40-E40),C40-E40,'Inputs'!$B$8),0)</f>
      </c>
      <c r="G40" s="27">
        <f>E40+F40</f>
      </c>
      <c r="H40" s="27">
        <f>D40+G40</f>
      </c>
      <c r="I40" s="27">
        <f>C40-G40</f>
      </c>
      <c r="J40" s="25">
        <f>IF(H40&gt;0,1,0)</f>
      </c>
    </row>
    <row r="41" spans="1:10" x14ac:dyDescent="0.25">
      <c r="A41" s="25">
        <v>32</v>
      </c>
      <c r="B41" s="26">
        <f>'Inputs'!$B$7+A41*14</f>
      </c>
      <c r="C41" s="27">
        <f>I40</f>
      </c>
      <c r="D41" s="27">
        <f>IF(C41&lt;=0,0,ROUND(C41*'Inputs'!$B$16,2))</f>
      </c>
      <c r="E41" s="27">
        <f>IF(C41&lt;=0,0,IF(('Inputs'!$B$17-D41)&gt;C41,C41,'Inputs'!$B$17-D41))</f>
      </c>
      <c r="F41" s="27">
        <f>IF('Inputs'!$B$9="Yes",IF('Inputs'!$B$8&gt;(C41-E41),C41-E41,'Inputs'!$B$8),0)</f>
      </c>
      <c r="G41" s="27">
        <f>E41+F41</f>
      </c>
      <c r="H41" s="27">
        <f>D41+G41</f>
      </c>
      <c r="I41" s="27">
        <f>C41-G41</f>
      </c>
      <c r="J41" s="25">
        <f>IF(H41&gt;0,1,0)</f>
      </c>
    </row>
    <row r="42" spans="1:10" x14ac:dyDescent="0.25">
      <c r="A42" s="25">
        <v>33</v>
      </c>
      <c r="B42" s="26">
        <f>'Inputs'!$B$7+A42*14</f>
      </c>
      <c r="C42" s="27">
        <f>I41</f>
      </c>
      <c r="D42" s="27">
        <f>IF(C42&lt;=0,0,ROUND(C42*'Inputs'!$B$16,2))</f>
      </c>
      <c r="E42" s="27">
        <f>IF(C42&lt;=0,0,IF(('Inputs'!$B$17-D42)&gt;C42,C42,'Inputs'!$B$17-D42))</f>
      </c>
      <c r="F42" s="27">
        <f>IF('Inputs'!$B$9="Yes",IF('Inputs'!$B$8&gt;(C42-E42),C42-E42,'Inputs'!$B$8),0)</f>
      </c>
      <c r="G42" s="27">
        <f>E42+F42</f>
      </c>
      <c r="H42" s="27">
        <f>D42+G42</f>
      </c>
      <c r="I42" s="27">
        <f>C42-G42</f>
      </c>
      <c r="J42" s="25">
        <f>IF(H42&gt;0,1,0)</f>
      </c>
    </row>
    <row r="43" spans="1:10" x14ac:dyDescent="0.25">
      <c r="A43" s="25">
        <v>34</v>
      </c>
      <c r="B43" s="26">
        <f>'Inputs'!$B$7+A43*14</f>
      </c>
      <c r="C43" s="27">
        <f>I42</f>
      </c>
      <c r="D43" s="27">
        <f>IF(C43&lt;=0,0,ROUND(C43*'Inputs'!$B$16,2))</f>
      </c>
      <c r="E43" s="27">
        <f>IF(C43&lt;=0,0,IF(('Inputs'!$B$17-D43)&gt;C43,C43,'Inputs'!$B$17-D43))</f>
      </c>
      <c r="F43" s="27">
        <f>IF('Inputs'!$B$9="Yes",IF('Inputs'!$B$8&gt;(C43-E43),C43-E43,'Inputs'!$B$8),0)</f>
      </c>
      <c r="G43" s="27">
        <f>E43+F43</f>
      </c>
      <c r="H43" s="27">
        <f>D43+G43</f>
      </c>
      <c r="I43" s="27">
        <f>C43-G43</f>
      </c>
      <c r="J43" s="25">
        <f>IF(H43&gt;0,1,0)</f>
      </c>
    </row>
    <row r="44" spans="1:10" x14ac:dyDescent="0.25">
      <c r="A44" s="25">
        <v>35</v>
      </c>
      <c r="B44" s="26">
        <f>'Inputs'!$B$7+A44*14</f>
      </c>
      <c r="C44" s="27">
        <f>I43</f>
      </c>
      <c r="D44" s="27">
        <f>IF(C44&lt;=0,0,ROUND(C44*'Inputs'!$B$16,2))</f>
      </c>
      <c r="E44" s="27">
        <f>IF(C44&lt;=0,0,IF(('Inputs'!$B$17-D44)&gt;C44,C44,'Inputs'!$B$17-D44))</f>
      </c>
      <c r="F44" s="27">
        <f>IF('Inputs'!$B$9="Yes",IF('Inputs'!$B$8&gt;(C44-E44),C44-E44,'Inputs'!$B$8),0)</f>
      </c>
      <c r="G44" s="27">
        <f>E44+F44</f>
      </c>
      <c r="H44" s="27">
        <f>D44+G44</f>
      </c>
      <c r="I44" s="27">
        <f>C44-G44</f>
      </c>
      <c r="J44" s="25">
        <f>IF(H44&gt;0,1,0)</f>
      </c>
    </row>
    <row r="45" spans="1:10" x14ac:dyDescent="0.25">
      <c r="A45" s="25">
        <v>36</v>
      </c>
      <c r="B45" s="26">
        <f>'Inputs'!$B$7+A45*14</f>
      </c>
      <c r="C45" s="27">
        <f>I44</f>
      </c>
      <c r="D45" s="27">
        <f>IF(C45&lt;=0,0,ROUND(C45*'Inputs'!$B$16,2))</f>
      </c>
      <c r="E45" s="27">
        <f>IF(C45&lt;=0,0,IF(('Inputs'!$B$17-D45)&gt;C45,C45,'Inputs'!$B$17-D45))</f>
      </c>
      <c r="F45" s="27">
        <f>IF('Inputs'!$B$9="Yes",IF('Inputs'!$B$8&gt;(C45-E45),C45-E45,'Inputs'!$B$8),0)</f>
      </c>
      <c r="G45" s="27">
        <f>E45+F45</f>
      </c>
      <c r="H45" s="27">
        <f>D45+G45</f>
      </c>
      <c r="I45" s="27">
        <f>C45-G45</f>
      </c>
      <c r="J45" s="25">
        <f>IF(H45&gt;0,1,0)</f>
      </c>
    </row>
    <row r="46" spans="1:10" x14ac:dyDescent="0.25">
      <c r="A46" s="25">
        <v>37</v>
      </c>
      <c r="B46" s="26">
        <f>'Inputs'!$B$7+A46*14</f>
      </c>
      <c r="C46" s="27">
        <f>I45</f>
      </c>
      <c r="D46" s="27">
        <f>IF(C46&lt;=0,0,ROUND(C46*'Inputs'!$B$16,2))</f>
      </c>
      <c r="E46" s="27">
        <f>IF(C46&lt;=0,0,IF(('Inputs'!$B$17-D46)&gt;C46,C46,'Inputs'!$B$17-D46))</f>
      </c>
      <c r="F46" s="27">
        <f>IF('Inputs'!$B$9="Yes",IF('Inputs'!$B$8&gt;(C46-E46),C46-E46,'Inputs'!$B$8),0)</f>
      </c>
      <c r="G46" s="27">
        <f>E46+F46</f>
      </c>
      <c r="H46" s="27">
        <f>D46+G46</f>
      </c>
      <c r="I46" s="27">
        <f>C46-G46</f>
      </c>
      <c r="J46" s="25">
        <f>IF(H46&gt;0,1,0)</f>
      </c>
    </row>
    <row r="47" spans="1:10" x14ac:dyDescent="0.25">
      <c r="A47" s="25">
        <v>38</v>
      </c>
      <c r="B47" s="26">
        <f>'Inputs'!$B$7+A47*14</f>
      </c>
      <c r="C47" s="27">
        <f>I46</f>
      </c>
      <c r="D47" s="27">
        <f>IF(C47&lt;=0,0,ROUND(C47*'Inputs'!$B$16,2))</f>
      </c>
      <c r="E47" s="27">
        <f>IF(C47&lt;=0,0,IF(('Inputs'!$B$17-D47)&gt;C47,C47,'Inputs'!$B$17-D47))</f>
      </c>
      <c r="F47" s="27">
        <f>IF('Inputs'!$B$9="Yes",IF('Inputs'!$B$8&gt;(C47-E47),C47-E47,'Inputs'!$B$8),0)</f>
      </c>
      <c r="G47" s="27">
        <f>E47+F47</f>
      </c>
      <c r="H47" s="27">
        <f>D47+G47</f>
      </c>
      <c r="I47" s="27">
        <f>C47-G47</f>
      </c>
      <c r="J47" s="25">
        <f>IF(H47&gt;0,1,0)</f>
      </c>
    </row>
    <row r="48" spans="1:10" x14ac:dyDescent="0.25">
      <c r="A48" s="25">
        <v>39</v>
      </c>
      <c r="B48" s="26">
        <f>'Inputs'!$B$7+A48*14</f>
      </c>
      <c r="C48" s="27">
        <f>I47</f>
      </c>
      <c r="D48" s="27">
        <f>IF(C48&lt;=0,0,ROUND(C48*'Inputs'!$B$16,2))</f>
      </c>
      <c r="E48" s="27">
        <f>IF(C48&lt;=0,0,IF(('Inputs'!$B$17-D48)&gt;C48,C48,'Inputs'!$B$17-D48))</f>
      </c>
      <c r="F48" s="27">
        <f>IF('Inputs'!$B$9="Yes",IF('Inputs'!$B$8&gt;(C48-E48),C48-E48,'Inputs'!$B$8),0)</f>
      </c>
      <c r="G48" s="27">
        <f>E48+F48</f>
      </c>
      <c r="H48" s="27">
        <f>D48+G48</f>
      </c>
      <c r="I48" s="27">
        <f>C48-G48</f>
      </c>
      <c r="J48" s="25">
        <f>IF(H48&gt;0,1,0)</f>
      </c>
    </row>
    <row r="49" spans="1:10" x14ac:dyDescent="0.25">
      <c r="A49" s="25">
        <v>40</v>
      </c>
      <c r="B49" s="26">
        <f>'Inputs'!$B$7+A49*14</f>
      </c>
      <c r="C49" s="27">
        <f>I48</f>
      </c>
      <c r="D49" s="27">
        <f>IF(C49&lt;=0,0,ROUND(C49*'Inputs'!$B$16,2))</f>
      </c>
      <c r="E49" s="27">
        <f>IF(C49&lt;=0,0,IF(('Inputs'!$B$17-D49)&gt;C49,C49,'Inputs'!$B$17-D49))</f>
      </c>
      <c r="F49" s="27">
        <f>IF('Inputs'!$B$9="Yes",IF('Inputs'!$B$8&gt;(C49-E49),C49-E49,'Inputs'!$B$8),0)</f>
      </c>
      <c r="G49" s="27">
        <f>E49+F49</f>
      </c>
      <c r="H49" s="27">
        <f>D49+G49</f>
      </c>
      <c r="I49" s="27">
        <f>C49-G49</f>
      </c>
      <c r="J49" s="25">
        <f>IF(H49&gt;0,1,0)</f>
      </c>
    </row>
    <row r="50" spans="1:10" x14ac:dyDescent="0.25">
      <c r="A50" s="25">
        <v>41</v>
      </c>
      <c r="B50" s="26">
        <f>'Inputs'!$B$7+A50*14</f>
      </c>
      <c r="C50" s="27">
        <f>I49</f>
      </c>
      <c r="D50" s="27">
        <f>IF(C50&lt;=0,0,ROUND(C50*'Inputs'!$B$16,2))</f>
      </c>
      <c r="E50" s="27">
        <f>IF(C50&lt;=0,0,IF(('Inputs'!$B$17-D50)&gt;C50,C50,'Inputs'!$B$17-D50))</f>
      </c>
      <c r="F50" s="27">
        <f>IF('Inputs'!$B$9="Yes",IF('Inputs'!$B$8&gt;(C50-E50),C50-E50,'Inputs'!$B$8),0)</f>
      </c>
      <c r="G50" s="27">
        <f>E50+F50</f>
      </c>
      <c r="H50" s="27">
        <f>D50+G50</f>
      </c>
      <c r="I50" s="27">
        <f>C50-G50</f>
      </c>
      <c r="J50" s="25">
        <f>IF(H50&gt;0,1,0)</f>
      </c>
    </row>
    <row r="51" spans="1:10" x14ac:dyDescent="0.25">
      <c r="A51" s="25">
        <v>42</v>
      </c>
      <c r="B51" s="26">
        <f>'Inputs'!$B$7+A51*14</f>
      </c>
      <c r="C51" s="27">
        <f>I50</f>
      </c>
      <c r="D51" s="27">
        <f>IF(C51&lt;=0,0,ROUND(C51*'Inputs'!$B$16,2))</f>
      </c>
      <c r="E51" s="27">
        <f>IF(C51&lt;=0,0,IF(('Inputs'!$B$17-D51)&gt;C51,C51,'Inputs'!$B$17-D51))</f>
      </c>
      <c r="F51" s="27">
        <f>IF('Inputs'!$B$9="Yes",IF('Inputs'!$B$8&gt;(C51-E51),C51-E51,'Inputs'!$B$8),0)</f>
      </c>
      <c r="G51" s="27">
        <f>E51+F51</f>
      </c>
      <c r="H51" s="27">
        <f>D51+G51</f>
      </c>
      <c r="I51" s="27">
        <f>C51-G51</f>
      </c>
      <c r="J51" s="25">
        <f>IF(H51&gt;0,1,0)</f>
      </c>
    </row>
    <row r="52" spans="1:10" x14ac:dyDescent="0.25">
      <c r="A52" s="25">
        <v>43</v>
      </c>
      <c r="B52" s="26">
        <f>'Inputs'!$B$7+A52*14</f>
      </c>
      <c r="C52" s="27">
        <f>I51</f>
      </c>
      <c r="D52" s="27">
        <f>IF(C52&lt;=0,0,ROUND(C52*'Inputs'!$B$16,2))</f>
      </c>
      <c r="E52" s="27">
        <f>IF(C52&lt;=0,0,IF(('Inputs'!$B$17-D52)&gt;C52,C52,'Inputs'!$B$17-D52))</f>
      </c>
      <c r="F52" s="27">
        <f>IF('Inputs'!$B$9="Yes",IF('Inputs'!$B$8&gt;(C52-E52),C52-E52,'Inputs'!$B$8),0)</f>
      </c>
      <c r="G52" s="27">
        <f>E52+F52</f>
      </c>
      <c r="H52" s="27">
        <f>D52+G52</f>
      </c>
      <c r="I52" s="27">
        <f>C52-G52</f>
      </c>
      <c r="J52" s="25">
        <f>IF(H52&gt;0,1,0)</f>
      </c>
    </row>
    <row r="53" spans="1:10" x14ac:dyDescent="0.25">
      <c r="A53" s="25">
        <v>44</v>
      </c>
      <c r="B53" s="26">
        <f>'Inputs'!$B$7+A53*14</f>
      </c>
      <c r="C53" s="27">
        <f>I52</f>
      </c>
      <c r="D53" s="27">
        <f>IF(C53&lt;=0,0,ROUND(C53*'Inputs'!$B$16,2))</f>
      </c>
      <c r="E53" s="27">
        <f>IF(C53&lt;=0,0,IF(('Inputs'!$B$17-D53)&gt;C53,C53,'Inputs'!$B$17-D53))</f>
      </c>
      <c r="F53" s="27">
        <f>IF('Inputs'!$B$9="Yes",IF('Inputs'!$B$8&gt;(C53-E53),C53-E53,'Inputs'!$B$8),0)</f>
      </c>
      <c r="G53" s="27">
        <f>E53+F53</f>
      </c>
      <c r="H53" s="27">
        <f>D53+G53</f>
      </c>
      <c r="I53" s="27">
        <f>C53-G53</f>
      </c>
      <c r="J53" s="25">
        <f>IF(H53&gt;0,1,0)</f>
      </c>
    </row>
    <row r="54" spans="1:10" x14ac:dyDescent="0.25">
      <c r="A54" s="25">
        <v>45</v>
      </c>
      <c r="B54" s="26">
        <f>'Inputs'!$B$7+A54*14</f>
      </c>
      <c r="C54" s="27">
        <f>I53</f>
      </c>
      <c r="D54" s="27">
        <f>IF(C54&lt;=0,0,ROUND(C54*'Inputs'!$B$16,2))</f>
      </c>
      <c r="E54" s="27">
        <f>IF(C54&lt;=0,0,IF(('Inputs'!$B$17-D54)&gt;C54,C54,'Inputs'!$B$17-D54))</f>
      </c>
      <c r="F54" s="27">
        <f>IF('Inputs'!$B$9="Yes",IF('Inputs'!$B$8&gt;(C54-E54),C54-E54,'Inputs'!$B$8),0)</f>
      </c>
      <c r="G54" s="27">
        <f>E54+F54</f>
      </c>
      <c r="H54" s="27">
        <f>D54+G54</f>
      </c>
      <c r="I54" s="27">
        <f>C54-G54</f>
      </c>
      <c r="J54" s="25">
        <f>IF(H54&gt;0,1,0)</f>
      </c>
    </row>
    <row r="55" spans="1:10" x14ac:dyDescent="0.25">
      <c r="A55" s="25">
        <v>46</v>
      </c>
      <c r="B55" s="26">
        <f>'Inputs'!$B$7+A55*14</f>
      </c>
      <c r="C55" s="27">
        <f>I54</f>
      </c>
      <c r="D55" s="27">
        <f>IF(C55&lt;=0,0,ROUND(C55*'Inputs'!$B$16,2))</f>
      </c>
      <c r="E55" s="27">
        <f>IF(C55&lt;=0,0,IF(('Inputs'!$B$17-D55)&gt;C55,C55,'Inputs'!$B$17-D55))</f>
      </c>
      <c r="F55" s="27">
        <f>IF('Inputs'!$B$9="Yes",IF('Inputs'!$B$8&gt;(C55-E55),C55-E55,'Inputs'!$B$8),0)</f>
      </c>
      <c r="G55" s="27">
        <f>E55+F55</f>
      </c>
      <c r="H55" s="27">
        <f>D55+G55</f>
      </c>
      <c r="I55" s="27">
        <f>C55-G55</f>
      </c>
      <c r="J55" s="25">
        <f>IF(H55&gt;0,1,0)</f>
      </c>
    </row>
    <row r="56" spans="1:10" x14ac:dyDescent="0.25">
      <c r="A56" s="25">
        <v>47</v>
      </c>
      <c r="B56" s="26">
        <f>'Inputs'!$B$7+A56*14</f>
      </c>
      <c r="C56" s="27">
        <f>I55</f>
      </c>
      <c r="D56" s="27">
        <f>IF(C56&lt;=0,0,ROUND(C56*'Inputs'!$B$16,2))</f>
      </c>
      <c r="E56" s="27">
        <f>IF(C56&lt;=0,0,IF(('Inputs'!$B$17-D56)&gt;C56,C56,'Inputs'!$B$17-D56))</f>
      </c>
      <c r="F56" s="27">
        <f>IF('Inputs'!$B$9="Yes",IF('Inputs'!$B$8&gt;(C56-E56),C56-E56,'Inputs'!$B$8),0)</f>
      </c>
      <c r="G56" s="27">
        <f>E56+F56</f>
      </c>
      <c r="H56" s="27">
        <f>D56+G56</f>
      </c>
      <c r="I56" s="27">
        <f>C56-G56</f>
      </c>
      <c r="J56" s="25">
        <f>IF(H56&gt;0,1,0)</f>
      </c>
    </row>
    <row r="57" spans="1:10" x14ac:dyDescent="0.25">
      <c r="A57" s="25">
        <v>48</v>
      </c>
      <c r="B57" s="26">
        <f>'Inputs'!$B$7+A57*14</f>
      </c>
      <c r="C57" s="27">
        <f>I56</f>
      </c>
      <c r="D57" s="27">
        <f>IF(C57&lt;=0,0,ROUND(C57*'Inputs'!$B$16,2))</f>
      </c>
      <c r="E57" s="27">
        <f>IF(C57&lt;=0,0,IF(('Inputs'!$B$17-D57)&gt;C57,C57,'Inputs'!$B$17-D57))</f>
      </c>
      <c r="F57" s="27">
        <f>IF('Inputs'!$B$9="Yes",IF('Inputs'!$B$8&gt;(C57-E57),C57-E57,'Inputs'!$B$8),0)</f>
      </c>
      <c r="G57" s="27">
        <f>E57+F57</f>
      </c>
      <c r="H57" s="27">
        <f>D57+G57</f>
      </c>
      <c r="I57" s="27">
        <f>C57-G57</f>
      </c>
      <c r="J57" s="25">
        <f>IF(H57&gt;0,1,0)</f>
      </c>
    </row>
    <row r="58" spans="1:10" x14ac:dyDescent="0.25">
      <c r="A58" s="25">
        <v>49</v>
      </c>
      <c r="B58" s="26">
        <f>'Inputs'!$B$7+A58*14</f>
      </c>
      <c r="C58" s="27">
        <f>I57</f>
      </c>
      <c r="D58" s="27">
        <f>IF(C58&lt;=0,0,ROUND(C58*'Inputs'!$B$16,2))</f>
      </c>
      <c r="E58" s="27">
        <f>IF(C58&lt;=0,0,IF(('Inputs'!$B$17-D58)&gt;C58,C58,'Inputs'!$B$17-D58))</f>
      </c>
      <c r="F58" s="27">
        <f>IF('Inputs'!$B$9="Yes",IF('Inputs'!$B$8&gt;(C58-E58),C58-E58,'Inputs'!$B$8),0)</f>
      </c>
      <c r="G58" s="27">
        <f>E58+F58</f>
      </c>
      <c r="H58" s="27">
        <f>D58+G58</f>
      </c>
      <c r="I58" s="27">
        <f>C58-G58</f>
      </c>
      <c r="J58" s="25">
        <f>IF(H58&gt;0,1,0)</f>
      </c>
    </row>
    <row r="59" spans="1:10" x14ac:dyDescent="0.25">
      <c r="A59" s="25">
        <v>50</v>
      </c>
      <c r="B59" s="26">
        <f>'Inputs'!$B$7+A59*14</f>
      </c>
      <c r="C59" s="27">
        <f>I58</f>
      </c>
      <c r="D59" s="27">
        <f>IF(C59&lt;=0,0,ROUND(C59*'Inputs'!$B$16,2))</f>
      </c>
      <c r="E59" s="27">
        <f>IF(C59&lt;=0,0,IF(('Inputs'!$B$17-D59)&gt;C59,C59,'Inputs'!$B$17-D59))</f>
      </c>
      <c r="F59" s="27">
        <f>IF('Inputs'!$B$9="Yes",IF('Inputs'!$B$8&gt;(C59-E59),C59-E59,'Inputs'!$B$8),0)</f>
      </c>
      <c r="G59" s="27">
        <f>E59+F59</f>
      </c>
      <c r="H59" s="27">
        <f>D59+G59</f>
      </c>
      <c r="I59" s="27">
        <f>C59-G59</f>
      </c>
      <c r="J59" s="25">
        <f>IF(H59&gt;0,1,0)</f>
      </c>
    </row>
    <row r="60" spans="1:10" x14ac:dyDescent="0.25">
      <c r="A60" s="25">
        <v>51</v>
      </c>
      <c r="B60" s="26">
        <f>'Inputs'!$B$7+A60*14</f>
      </c>
      <c r="C60" s="27">
        <f>I59</f>
      </c>
      <c r="D60" s="27">
        <f>IF(C60&lt;=0,0,ROUND(C60*'Inputs'!$B$16,2))</f>
      </c>
      <c r="E60" s="27">
        <f>IF(C60&lt;=0,0,IF(('Inputs'!$B$17-D60)&gt;C60,C60,'Inputs'!$B$17-D60))</f>
      </c>
      <c r="F60" s="27">
        <f>IF('Inputs'!$B$9="Yes",IF('Inputs'!$B$8&gt;(C60-E60),C60-E60,'Inputs'!$B$8),0)</f>
      </c>
      <c r="G60" s="27">
        <f>E60+F60</f>
      </c>
      <c r="H60" s="27">
        <f>D60+G60</f>
      </c>
      <c r="I60" s="27">
        <f>C60-G60</f>
      </c>
      <c r="J60" s="25">
        <f>IF(H60&gt;0,1,0)</f>
      </c>
    </row>
    <row r="61" spans="1:10" x14ac:dyDescent="0.25">
      <c r="A61" s="25">
        <v>52</v>
      </c>
      <c r="B61" s="26">
        <f>'Inputs'!$B$7+A61*14</f>
      </c>
      <c r="C61" s="27">
        <f>I60</f>
      </c>
      <c r="D61" s="27">
        <f>IF(C61&lt;=0,0,ROUND(C61*'Inputs'!$B$16,2))</f>
      </c>
      <c r="E61" s="27">
        <f>IF(C61&lt;=0,0,IF(('Inputs'!$B$17-D61)&gt;C61,C61,'Inputs'!$B$17-D61))</f>
      </c>
      <c r="F61" s="27">
        <f>IF('Inputs'!$B$9="Yes",IF('Inputs'!$B$8&gt;(C61-E61),C61-E61,'Inputs'!$B$8),0)</f>
      </c>
      <c r="G61" s="27">
        <f>E61+F61</f>
      </c>
      <c r="H61" s="27">
        <f>D61+G61</f>
      </c>
      <c r="I61" s="27">
        <f>C61-G61</f>
      </c>
      <c r="J61" s="25">
        <f>IF(H61&gt;0,1,0)</f>
      </c>
    </row>
  </sheetData>
  <mergeCells count="2">
    <mergeCell ref="A1:J1"/>
    <mergeCell ref="A3:J3"/>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owGridLines="0"/>
  </sheetViews>
  <sheetFormatPr defaultRowHeight="15" outlineLevelRow="0" outlineLevelCol="0" x14ac:dyDescent="55"/>
  <cols>
    <col min="1" max="1" width="34" customWidth="1"/>
    <col min="2" max="2" width="20" customWidth="1"/>
    <col min="3" max="3" width="16" customWidth="1"/>
    <col min="4" max="5" width="18" customWidth="1"/>
  </cols>
  <sheetData>
    <row r="1" spans="1:5" x14ac:dyDescent="0.25">
      <c r="A1" s="1" t="s">
        <v>63</v>
      </c>
      <c r="B1" s="1"/>
      <c r="C1" s="1"/>
      <c r="D1" s="1"/>
      <c r="E1" s="1"/>
    </row>
    <row r="2" spans="1:1" x14ac:dyDescent="0.25">
      <c r="A2" s="2"/>
    </row>
    <row r="3" spans="1:4" x14ac:dyDescent="0.25">
      <c r="A3" s="5" t="s">
        <v>64</v>
      </c>
      <c r="B3" s="5"/>
      <c r="C3" s="5"/>
      <c r="D3" s="15" t="s">
        <v>65</v>
      </c>
    </row>
    <row r="4" spans="1:1" x14ac:dyDescent="0.25">
      <c r="A4" s="2"/>
    </row>
    <row r="5" spans="1:5" x14ac:dyDescent="0.25">
      <c r="A5" s="3" t="s">
        <v>66</v>
      </c>
      <c r="B5" s="3"/>
      <c r="C5" s="3"/>
      <c r="D5" s="3"/>
      <c r="E5" s="3"/>
    </row>
    <row r="6" ht="30" customHeight="1" spans="1:5" x14ac:dyDescent="0.25">
      <c r="A6" s="24" t="s">
        <v>67</v>
      </c>
      <c r="B6" s="24" t="s">
        <v>48</v>
      </c>
      <c r="C6" s="24" t="s">
        <v>68</v>
      </c>
      <c r="D6" s="24" t="s">
        <v>50</v>
      </c>
      <c r="E6" s="24" t="s">
        <v>69</v>
      </c>
    </row>
    <row r="7" spans="1:5" x14ac:dyDescent="0.25">
      <c r="A7" s="28" t="s">
        <v>70</v>
      </c>
      <c r="B7" s="27">
        <f>'Inputs'!$B$15*'Inputs'!$B$14-'Inputs'!$B$4</f>
      </c>
      <c r="C7" s="18">
        <f>'Inputs'!$B$14</f>
      </c>
      <c r="D7" s="26">
        <f>'Inputs'!$B$7+ROUND('Inputs'!$B$14*30.4368,0)</f>
      </c>
      <c r="E7" s="27">
        <f>'Inputs'!$B$15*'Inputs'!$B$14</f>
      </c>
    </row>
    <row r="8" spans="1:5" x14ac:dyDescent="0.25">
      <c r="A8" s="28" t="s">
        <v>71</v>
      </c>
      <c r="B8" s="27">
        <f>'Monthly Amortization Schedule'!$B$4</f>
      </c>
      <c r="C8" s="18">
        <f>'Monthly Amortization Schedule'!$B$5</f>
      </c>
      <c r="D8" s="26">
        <f>'Monthly Amortization Schedule'!$B$6</f>
      </c>
      <c r="E8" s="27">
        <f>'Monthly Amortization Schedule'!$B$7</f>
      </c>
    </row>
    <row r="9" spans="1:5" x14ac:dyDescent="0.25">
      <c r="A9" s="28" t="s">
        <v>72</v>
      </c>
      <c r="B9" s="27">
        <f>'Bi-Weekly Amortization Schedule'!$B$4</f>
      </c>
      <c r="C9" s="18">
        <f>'Bi-Weekly Amortization Schedule'!$B$5</f>
      </c>
      <c r="D9" s="26">
        <f>'Bi-Weekly Amortization Schedule'!$B$6</f>
      </c>
      <c r="E9" s="27">
        <f>'Bi-Weekly Amortization Schedule'!$B$7</f>
      </c>
    </row>
    <row r="10" spans="1:1" x14ac:dyDescent="0.25">
      <c r="A10" s="2"/>
    </row>
    <row r="11" spans="1:5" x14ac:dyDescent="0.25">
      <c r="A11" s="3" t="s">
        <v>73</v>
      </c>
      <c r="B11" s="3"/>
      <c r="C11" s="3"/>
      <c r="D11" s="3"/>
      <c r="E11" s="3"/>
    </row>
    <row r="12" spans="1:4" x14ac:dyDescent="0.25">
      <c r="A12" s="5" t="s">
        <v>74</v>
      </c>
      <c r="B12" s="5"/>
      <c r="C12" s="5"/>
      <c r="D12" s="29">
        <f>IF($D$3="Monthly",B8,B9)</f>
      </c>
    </row>
    <row r="13" spans="1:4" x14ac:dyDescent="0.25">
      <c r="A13" s="5" t="s">
        <v>75</v>
      </c>
      <c r="B13" s="5"/>
      <c r="C13" s="5"/>
      <c r="D13" s="22">
        <f>IF($D$3="Monthly",C8,C9)</f>
      </c>
    </row>
    <row r="14" spans="1:4" x14ac:dyDescent="0.25">
      <c r="A14" s="5" t="s">
        <v>76</v>
      </c>
      <c r="B14" s="5"/>
      <c r="C14" s="5"/>
      <c r="D14" s="23">
        <f>IF($D$3="Monthly",D8,D9)</f>
      </c>
    </row>
    <row r="15" spans="1:4" x14ac:dyDescent="0.25">
      <c r="A15" s="5" t="s">
        <v>77</v>
      </c>
      <c r="B15" s="5"/>
      <c r="C15" s="5"/>
      <c r="D15" s="29">
        <f>B7-D12</f>
      </c>
    </row>
    <row r="16" spans="1:1" x14ac:dyDescent="0.25">
      <c r="A16" s="2"/>
    </row>
    <row r="17" ht="30" customHeight="1" spans="1:5" x14ac:dyDescent="0.25">
      <c r="A17" s="30" t="s">
        <v>29</v>
      </c>
      <c r="B17" s="30"/>
      <c r="C17" s="30"/>
      <c r="D17" s="30"/>
      <c r="E17" s="30"/>
    </row>
  </sheetData>
  <mergeCells count="9">
    <mergeCell ref="A1:E1"/>
    <mergeCell ref="A3:C3"/>
    <mergeCell ref="A5:E5"/>
    <mergeCell ref="A11:E11"/>
    <mergeCell ref="A12:C12"/>
    <mergeCell ref="A13:C13"/>
    <mergeCell ref="A14:C14"/>
    <mergeCell ref="A15:C15"/>
    <mergeCell ref="A17:E17"/>
  </mergeCells>
  <dataValidations count="1">
    <dataValidation type="list" showErrorMessage="1" errorTitle="Invalid entry" error="Choose Monthly or Bi-Weekly" sqref="D3">
      <formula1>"Monthly,Bi-Weekly"</formula1>
    </dataValidation>
  </dataValidations>
  <hyperlinks>
    <hyperlink ref="A17"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Inputs</vt:lpstr>
      <vt:lpstr>Monthly Amortization Schedule</vt:lpstr>
      <vt:lpstr>Bi-Weekly Amortization Schedule</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2026-07-26T12:09:49Z</dcterms:created>
  <dcterms:modified xsi:type="dcterms:W3CDTF">2026-07-26T12:09:49Z</dcterms:modified>
</cp:coreProperties>
</file>