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Metric Definitions" state="visible" r:id="rId5"/>
    <sheet sheetId="3" name="Monthly Inputs" state="visible" r:id="rId6"/>
    <sheet sheetId="4" name="Targets" state="visible" r:id="rId7"/>
    <sheet sheetId="5" name="Scorecard" state="visible" r:id="rId8"/>
    <sheet sheetId="6" name="Executive Summary" state="visible" r:id="rId9"/>
  </sheets>
  <calcPr calcId="171027"/>
</workbook>
</file>

<file path=xl/sharedStrings.xml><?xml version="1.0" encoding="utf-8"?>
<sst xmlns="http://schemas.openxmlformats.org/spreadsheetml/2006/main" count="204" uniqueCount="118">
  <si>
    <t>Management KPI Scorecard</t>
  </si>
  <si>
    <t>Purpose</t>
  </si>
  <si>
    <t>This workbook is an executive roll-up scorecard: eight management-level KPIs across finance, customers, people, and cash, reviewed one month at a time. It is deliberately scoped to leadership-level metrics only, not floor-level operational metrics for any single department.</t>
  </si>
  <si>
    <t>Clean-room disclosure</t>
  </si>
  <si>
    <t>Clean-room disclosure: every formula, layout, and sample figure in this workbook was authored from scratch for excel.tv. No vendor workbook, template, branding, layout, formula, sample dataset, or connector behavior was downloaded, inspected, mirrored, redistributed, transformed, or adapted in building this file. All data shown is synthetic and for illustration only.</t>
  </si>
  <si>
    <t>What’s in this workbook</t>
  </si>
  <si>
    <t>Metric Definitions</t>
  </si>
  <si>
    <t>What each of the eight KPIs means, how it is calculated, its unit, its direction (higher or lower is better), and which Monthly Inputs fields feed it.</t>
  </si>
  <si>
    <t>Monthly Inputs</t>
  </si>
  <si>
    <t>The only sheet you type raw numbers into: revenue, cost of goods sold, operating expense, net income, customer counts, headcount, cash balance, and accounts receivable for each of 12 months.</t>
  </si>
  <si>
    <t>Targets</t>
  </si>
  <si>
    <t>One target value per KPI, plus a Higher is better / Lower is better direction used by the Scorecard and Executive Summary status formulas.</t>
  </si>
  <si>
    <t>Scorecard</t>
  </si>
  <si>
    <t>Every KPI calculated for all 12 months, a month selector, and a per-KPI Actual / Target / Variance / Status readout for whichever month is selected.</t>
  </si>
  <si>
    <t>Executive Summary</t>
  </si>
  <si>
    <t>A one-page leadership view: four headline cards, the full status table for the selected month, and an on-track / needs-attention count.</t>
  </si>
  <si>
    <t>How to use this workbook</t>
  </si>
  <si>
    <t>1. Open Monthly Inputs and replace the twelve sample rows with your own actuals. Every other sheet recalculates from this one.</t>
  </si>
  <si>
    <t>2. Open Targets and set the target value and direction (Higher is better / Lower is better) for each KPI.</t>
  </si>
  <si>
    <t>3. Open Scorecard and use the month selector at B2 to choose which month to review — every KPI’s calculated value for all 12 months is visible in the grid, and the selected month’s Actual, Target, Variance, and Status appear on the right.</t>
  </si>
  <si>
    <t>4. Open Executive Summary for the one-page leadership view of the same selected month.</t>
  </si>
  <si>
    <t>5. Review any KPI marked "Needs Attention" first — that is the review threshold the Status column is built to surface.</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</si>
  <si>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</si>
  <si>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</si>
  <si>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</si>
  <si>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</si>
  <si>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</si>
  <si>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</si>
  <si>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import it as a new spreadsheet. The workbook uses portable functions only: SUM, IF, IFERROR, INDEX, MATCH, COUNTIF, and arithmetic. The month selector and direction dropdowns import with the file.</t>
  </si>
  <si>
    <t>Limitations</t>
  </si>
  <si>
    <t>This workbook is an executive roll-up only, not an operational tool — it has no call-centre, support-queue, or shift-level metrics. Each KPI uses one target value applied across every month rather than a month-by-month target curve. Days Sales Outstanding is approximated as accounts receivable divided by a 30-day average daily revenue, which is a simplification of the more precise rolling-90-day DSO some finance teams use.</t>
  </si>
  <si>
    <t>★ Free template from Excel.TV — get more free Excel &amp; Google Sheets templates →</t>
  </si>
  <si>
    <t>Reference only — what each KPI means, how it is calculated, and which Monthly Inputs fields feed it. Nothing on this sheet is editable.</t>
  </si>
  <si>
    <t>Metric</t>
  </si>
  <si>
    <t>Category</t>
  </si>
  <si>
    <t>Definition</t>
  </si>
  <si>
    <t>Formula</t>
  </si>
  <si>
    <t>Unit</t>
  </si>
  <si>
    <t>Direction</t>
  </si>
  <si>
    <t>Data Source</t>
  </si>
  <si>
    <t>Revenue</t>
  </si>
  <si>
    <t>Financial</t>
  </si>
  <si>
    <t>Total recognized revenue for the month.</t>
  </si>
  <si>
    <t>='Monthly Inputs'!B (direct input, no calculation)</t>
  </si>
  <si>
    <t>$</t>
  </si>
  <si>
    <t>Higher is better</t>
  </si>
  <si>
    <t>Monthly Inputs: Revenue</t>
  </si>
  <si>
    <t>Gross Margin %</t>
  </si>
  <si>
    <t>Revenue minus cost of goods sold, as a percentage of revenue.</t>
  </si>
  <si>
    <t>=(Revenue-COGS)/Revenue</t>
  </si>
  <si>
    <t>%</t>
  </si>
  <si>
    <t>Monthly Inputs: Revenue, COGS</t>
  </si>
  <si>
    <t>Operating Expense Ratio</t>
  </si>
  <si>
    <t>Operating expense as a percentage of revenue.</t>
  </si>
  <si>
    <t>=Operating Expense/Revenue</t>
  </si>
  <si>
    <t>Lower is better</t>
  </si>
  <si>
    <t>Monthly Inputs: Operating Expense, Revenue</t>
  </si>
  <si>
    <t>Net Profit Margin %</t>
  </si>
  <si>
    <t>Net income as a percentage of revenue.</t>
  </si>
  <si>
    <t>=Net Income/Revenue</t>
  </si>
  <si>
    <t>Monthly Inputs: Net Income, Revenue</t>
  </si>
  <si>
    <t>Customer Retention Rate %</t>
  </si>
  <si>
    <t>Customer</t>
  </si>
  <si>
    <t>Customers retained through the month, as a percentage of customers at the start of the month.</t>
  </si>
  <si>
    <t>=(Customers Start-Customers Lost)/Customers Start</t>
  </si>
  <si>
    <t>Monthly Inputs: Customers Start, Customers Lost</t>
  </si>
  <si>
    <t>Employee Turnover Rate %</t>
  </si>
  <si>
    <t>People</t>
  </si>
  <si>
    <t>Employees who left during the month, as a percentage of employees at the start of the month.</t>
  </si>
  <si>
    <t>=Employees Departed/Employees Start</t>
  </si>
  <si>
    <t>Monthly Inputs: Employees Departed, Employees Start</t>
  </si>
  <si>
    <t>Cash Balance</t>
  </si>
  <si>
    <t>Cash</t>
  </si>
  <si>
    <t>Cash on hand at the end of the month.</t>
  </si>
  <si>
    <t>='Monthly Inputs'!J (direct input, no calculation)</t>
  </si>
  <si>
    <t>Monthly Inputs: Cash Balance</t>
  </si>
  <si>
    <t>Days Sales Outstanding</t>
  </si>
  <si>
    <t>Average number of days of revenue currently sitting in accounts receivable.</t>
  </si>
  <si>
    <t>=Accounts Receivable/(Revenue/30)</t>
  </si>
  <si>
    <t>days</t>
  </si>
  <si>
    <t>Monthly Inputs: Accounts Receivable, Revenue</t>
  </si>
  <si>
    <t>Type your own actuals here, one row per month. Every KPI on Scorecard and Executive Summary is calculated from these eleven columns — nothing here is a formula.</t>
  </si>
  <si>
    <t>Month</t>
  </si>
  <si>
    <t>COGS</t>
  </si>
  <si>
    <t>Operating Expense</t>
  </si>
  <si>
    <t>Net Income</t>
  </si>
  <si>
    <t>Customers Start</t>
  </si>
  <si>
    <t>Customers Lost</t>
  </si>
  <si>
    <t>Employees Start</t>
  </si>
  <si>
    <t>Employees Departed</t>
  </si>
  <si>
    <t>Accounts Receivable</t>
  </si>
  <si>
    <t>Jan</t>
  </si>
  <si>
    <t>Feb</t>
  </si>
  <si>
    <t>Mar</t>
  </si>
  <si>
    <t>Apr</t>
  </si>
  <si>
    <t>May</t>
  </si>
  <si>
    <t>Jun</t>
  </si>
  <si>
    <t>Jul</t>
  </si>
  <si>
    <t>Aug</t>
  </si>
  <si>
    <t>Sep</t>
  </si>
  <si>
    <t>Oct</t>
  </si>
  <si>
    <t>Nov</t>
  </si>
  <si>
    <t>Dec</t>
  </si>
  <si>
    <t>Set one target value per KPI and choose whether a higher or lower actual is favorable. Scorecard and Executive Summary read both columns to compute Status.</t>
  </si>
  <si>
    <t>Target</t>
  </si>
  <si>
    <t>Management KPI Scorecard — all eight KPIs calculated for every month, from Monthly Inputs.</t>
  </si>
  <si>
    <t>Select month to review:</t>
  </si>
  <si>
    <t>Month in Review Actual</t>
  </si>
  <si>
    <t>Variance</t>
  </si>
  <si>
    <t>Status</t>
  </si>
  <si>
    <t>Executive Summary — Management KPI Scorecard</t>
  </si>
  <si>
    <t>Reporting month:</t>
  </si>
  <si>
    <t>Revenue (selected month)</t>
  </si>
  <si>
    <t>Net Profit Margin</t>
  </si>
  <si>
    <t>KPIs On Track</t>
  </si>
  <si>
    <t>Every KPI — selected month</t>
  </si>
  <si>
    <t>Actual</t>
  </si>
  <si>
    <t>KPIs needing attention: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</si>
</sst>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0%"/>
    <numFmt numFmtId="166" formatCode="0.0"/>
  </numFmts>
  <fonts count="9" x14ac:knownFonts="1">
    <font>
      <color theme="1"/>
      <family val="2"/>
      <scheme val="minor"/>
      <sz val="11"/>
      <name val="Calibri"/>
    </font>
    <font>
      <b/>
      <sz val="16"/>
    </font>
    <font>
      <b/>
      <sz val="12"/>
    </font>
    <font>
      <i/>
    </font>
    <font>
      <b/>
    </font>
    <font>
      <b/>
      <color rgb="FF1155CC"/>
      <sz val="13"/>
    </font>
    <font>
      <b/>
      <color rgb="FFFFFFFF"/>
    </font>
    <font>
      <b/>
      <sz val="14"/>
    </font>
    <font>
      <b/>
      <u/>
      <color rgb="FF1155CC"/>
      <sz val="13"/>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9">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3" borderId="1" xfId="0" applyFill="1" applyBorder="1" applyAlignment="1">
      <alignment horizontal="left" vertical="top" wrapText="1"/>
    </xf>
    <xf numFmtId="0" fontId="4" fillId="2" borderId="1" xfId="0" applyFont="1" applyFill="1" applyBorder="1" applyAlignment="1">
      <alignment horizontal="center" vertical="center"/>
    </xf>
    <xf numFmtId="164" fontId="0" fillId="2" borderId="1" xfId="0" applyNumberFormat="1" applyFill="1" applyBorder="1" applyAlignment="1">
      <alignment horizontal="right" vertical="center"/>
    </xf>
    <xf numFmtId="3" fontId="0" fillId="2" borderId="1" xfId="0" applyNumberFormat="1" applyFill="1" applyBorder="1" applyAlignment="1">
      <alignment horizontal="right" vertical="center"/>
    </xf>
    <xf numFmtId="0" fontId="4" fillId="2" borderId="1" xfId="0" applyFont="1"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165" fontId="0" fillId="2" borderId="1" xfId="0" applyNumberFormat="1" applyFill="1" applyBorder="1" applyAlignment="1">
      <alignment horizontal="right" vertical="center"/>
    </xf>
    <xf numFmtId="166" fontId="0" fillId="2" borderId="1" xfId="0" applyNumberFormat="1" applyFill="1" applyBorder="1" applyAlignment="1">
      <alignment horizontal="right" vertical="center"/>
    </xf>
    <xf numFmtId="0" fontId="7" fillId="0" borderId="0" xfId="0" applyFont="1" applyAlignment="1">
      <alignment vertical="top" wrapText="1"/>
    </xf>
    <xf numFmtId="164" fontId="0" fillId="3" borderId="1" xfId="0" applyNumberFormat="1" applyFill="1" applyBorder="1" applyAlignment="1">
      <alignment vertical="center"/>
    </xf>
    <xf numFmtId="164" fontId="4" fillId="3" borderId="1" xfId="0" applyNumberFormat="1" applyFont="1" applyFill="1" applyBorder="1" applyAlignment="1">
      <alignment vertical="center"/>
    </xf>
    <xf numFmtId="0" fontId="0" fillId="3" borderId="1" xfId="0" applyFill="1" applyBorder="1" applyAlignment="1">
      <alignment horizontal="center" vertical="center"/>
    </xf>
    <xf numFmtId="0" fontId="4" fillId="3" borderId="1" xfId="0" applyFont="1" applyFill="1" applyBorder="1" applyAlignment="1">
      <alignment horizontal="center" vertical="center"/>
    </xf>
    <xf numFmtId="165" fontId="0" fillId="3" borderId="1" xfId="0" applyNumberFormat="1" applyFill="1" applyBorder="1" applyAlignment="1">
      <alignment vertical="center"/>
    </xf>
    <xf numFmtId="165" fontId="4" fillId="3" borderId="1" xfId="0" applyNumberFormat="1" applyFont="1" applyFill="1" applyBorder="1" applyAlignment="1">
      <alignment vertical="center"/>
    </xf>
    <xf numFmtId="166" fontId="0" fillId="3" borderId="1" xfId="0" applyNumberFormat="1" applyFill="1" applyBorder="1" applyAlignment="1">
      <alignment vertical="center"/>
    </xf>
    <xf numFmtId="166" fontId="4" fillId="3" borderId="1" xfId="0" applyNumberFormat="1" applyFont="1" applyFill="1" applyBorder="1" applyAlignment="1">
      <alignment vertical="center"/>
    </xf>
    <xf numFmtId="0" fontId="4" fillId="0" borderId="0" xfId="0" applyFont="1" applyAlignment="1">
      <alignment horizontal="center" vertical="top" wrapText="1"/>
    </xf>
    <xf numFmtId="0" fontId="4" fillId="0" borderId="0" xfId="0" applyFont="1" applyAlignment="1">
      <alignment horizontal="center" wrapText="1"/>
    </xf>
    <xf numFmtId="164" fontId="1" fillId="4"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xf>
    <xf numFmtId="3" fontId="1" fillId="4" borderId="1" xfId="0" applyNumberFormat="1" applyFont="1" applyFill="1" applyBorder="1" applyAlignment="1">
      <alignment horizontal="center" vertical="center"/>
    </xf>
    <xf numFmtId="0" fontId="4" fillId="3" borderId="1" xfId="0" applyFont="1" applyFill="1" applyBorder="1" applyAlignment="1">
      <alignment vertical="center" wrapText="1"/>
    </xf>
    <xf numFmtId="3" fontId="4" fillId="4" borderId="1" xfId="0" applyNumberFormat="1" applyFont="1" applyFill="1" applyBorder="1" applyAlignment="1">
      <alignment horizontal="center" vertical="center"/>
    </xf>
    <xf numFmtId="0" fontId="8"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management-kpi-scorec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4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30"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spans="1:6" x14ac:dyDescent="0.25">
      <c r="A22" s="2"/>
      <c r="B22" s="2"/>
      <c r="C22" s="2"/>
      <c r="D22" s="2"/>
      <c r="E22" s="2"/>
      <c r="F22" s="2"/>
    </row>
    <row r="23" spans="1:6" x14ac:dyDescent="0.25">
      <c r="A23" s="3" t="s">
        <v>22</v>
      </c>
      <c r="B23" s="3"/>
      <c r="C23" s="3"/>
      <c r="D23" s="3"/>
      <c r="E23" s="3"/>
      <c r="F23" s="3"/>
    </row>
    <row r="24" spans="1:6" x14ac:dyDescent="0.25">
      <c r="A24" s="5" t="s">
        <v>22</v>
      </c>
      <c r="B24" s="2"/>
      <c r="C24" s="2"/>
      <c r="D24" s="2"/>
      <c r="E24" s="2"/>
      <c r="F24" s="2"/>
    </row>
    <row r="25" spans="1:6" x14ac:dyDescent="0.25">
      <c r="A25" s="6" t="s">
        <v>23</v>
      </c>
      <c r="B25" s="7" t="s">
        <v>24</v>
      </c>
      <c r="C25" s="2"/>
      <c r="D25" s="2"/>
      <c r="E25" s="2"/>
      <c r="F25" s="2"/>
    </row>
    <row r="26" spans="1:6" x14ac:dyDescent="0.25">
      <c r="A26" s="8" t="s">
        <v>23</v>
      </c>
      <c r="B26" s="7" t="s">
        <v>25</v>
      </c>
      <c r="C26" s="2"/>
      <c r="D26" s="2"/>
      <c r="E26" s="2"/>
      <c r="F26" s="2"/>
    </row>
    <row r="27" spans="1:6" x14ac:dyDescent="0.25">
      <c r="A27" s="9" t="s">
        <v>23</v>
      </c>
      <c r="B27" s="7" t="s">
        <v>26</v>
      </c>
      <c r="C27" s="2"/>
      <c r="D27" s="2"/>
      <c r="E27" s="2"/>
      <c r="F27" s="2"/>
    </row>
    <row r="28" spans="1:6" x14ac:dyDescent="0.25">
      <c r="A28" s="2"/>
      <c r="B28" s="2"/>
      <c r="C28" s="2"/>
      <c r="D28" s="2"/>
      <c r="E28" s="2"/>
      <c r="F28" s="2"/>
    </row>
    <row r="29" spans="1:6" x14ac:dyDescent="0.25">
      <c r="A29" s="3" t="s">
        <v>27</v>
      </c>
      <c r="B29" s="3"/>
      <c r="C29" s="3"/>
      <c r="D29" s="3"/>
      <c r="E29" s="3"/>
      <c r="F29" s="3"/>
    </row>
    <row r="30" ht="45" customHeight="1" spans="1:6" x14ac:dyDescent="0.25">
      <c r="A30" s="2" t="s">
        <v>28</v>
      </c>
      <c r="B30" s="2"/>
      <c r="C30" s="2"/>
      <c r="D30" s="2"/>
      <c r="E30" s="2"/>
      <c r="F30" s="2"/>
    </row>
    <row r="31" spans="1:6" x14ac:dyDescent="0.25">
      <c r="A31" s="2"/>
      <c r="B31" s="2"/>
      <c r="C31" s="2"/>
      <c r="D31" s="2"/>
      <c r="E31" s="2"/>
      <c r="F31" s="2"/>
    </row>
    <row r="32" spans="1:6" x14ac:dyDescent="0.25">
      <c r="A32" s="3" t="s">
        <v>29</v>
      </c>
      <c r="B32" s="3"/>
      <c r="C32" s="3"/>
      <c r="D32" s="3"/>
      <c r="E32" s="3"/>
      <c r="F32" s="3"/>
    </row>
    <row r="33" ht="60" customHeight="1" spans="1:6" x14ac:dyDescent="0.25">
      <c r="A33" s="2" t="s">
        <v>30</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31</v>
      </c>
      <c r="B36" s="10"/>
      <c r="C36" s="10"/>
      <c r="D36" s="10"/>
      <c r="E36" s="10"/>
      <c r="F36" s="10"/>
    </row>
  </sheetData>
  <mergeCells count="28">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3:F23"/>
    <mergeCell ref="A29:F29"/>
    <mergeCell ref="A30:F30"/>
    <mergeCell ref="A32:F32"/>
    <mergeCell ref="A33:F33"/>
    <mergeCell ref="A36:F36"/>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pane ySplit="3" topLeftCell="A4" activePane="bottomLeft" state="frozen"/>
      <selection pane="bottomLeft"/>
    </sheetView>
  </sheetViews>
  <sheetFormatPr defaultRowHeight="15" outlineLevelRow="0" outlineLevelCol="0" x14ac:dyDescent="55"/>
  <cols>
    <col min="1" max="1" width="24" customWidth="1"/>
    <col min="2" max="2" width="12" customWidth="1"/>
    <col min="3" max="4" width="34" customWidth="1"/>
    <col min="5" max="5" width="8" customWidth="1"/>
    <col min="6" max="6" width="16" customWidth="1"/>
    <col min="7" max="7" width="26" customWidth="1"/>
  </cols>
  <sheetData>
    <row r="1" ht="30" customHeight="1" spans="1:7" x14ac:dyDescent="0.25">
      <c r="A1" s="2" t="s">
        <v>32</v>
      </c>
      <c r="B1" s="2"/>
      <c r="C1" s="2"/>
      <c r="D1" s="2"/>
      <c r="E1" s="2"/>
      <c r="F1" s="2"/>
      <c r="G1" s="2"/>
    </row>
    <row r="2" spans="1:7" x14ac:dyDescent="0.25">
      <c r="A2" s="2"/>
      <c r="B2" s="2"/>
      <c r="C2" s="2"/>
      <c r="D2" s="2"/>
      <c r="F2" s="2"/>
      <c r="G2" s="2"/>
    </row>
    <row r="3" ht="30" customHeight="1" spans="1:7" x14ac:dyDescent="0.25">
      <c r="A3" s="11" t="s">
        <v>33</v>
      </c>
      <c r="B3" s="11" t="s">
        <v>34</v>
      </c>
      <c r="C3" s="11" t="s">
        <v>35</v>
      </c>
      <c r="D3" s="11" t="s">
        <v>36</v>
      </c>
      <c r="E3" s="11" t="s">
        <v>37</v>
      </c>
      <c r="F3" s="11" t="s">
        <v>38</v>
      </c>
      <c r="G3" s="11" t="s">
        <v>39</v>
      </c>
    </row>
    <row r="4" ht="30" customHeight="1" spans="1:7" x14ac:dyDescent="0.25">
      <c r="A4" s="12" t="s">
        <v>40</v>
      </c>
      <c r="B4" s="12" t="s">
        <v>41</v>
      </c>
      <c r="C4" s="12" t="s">
        <v>42</v>
      </c>
      <c r="D4" s="12" t="s">
        <v>43</v>
      </c>
      <c r="E4" s="12" t="s">
        <v>44</v>
      </c>
      <c r="F4" s="12" t="s">
        <v>45</v>
      </c>
      <c r="G4" s="12" t="s">
        <v>46</v>
      </c>
    </row>
    <row r="5" ht="30" customHeight="1" spans="1:7" x14ac:dyDescent="0.25">
      <c r="A5" s="12" t="s">
        <v>47</v>
      </c>
      <c r="B5" s="12" t="s">
        <v>41</v>
      </c>
      <c r="C5" s="12" t="s">
        <v>48</v>
      </c>
      <c r="D5" s="12" t="s">
        <v>49</v>
      </c>
      <c r="E5" s="12" t="s">
        <v>50</v>
      </c>
      <c r="F5" s="12" t="s">
        <v>45</v>
      </c>
      <c r="G5" s="12" t="s">
        <v>51</v>
      </c>
    </row>
    <row r="6" ht="30" customHeight="1" spans="1:7" x14ac:dyDescent="0.25">
      <c r="A6" s="12" t="s">
        <v>52</v>
      </c>
      <c r="B6" s="12" t="s">
        <v>41</v>
      </c>
      <c r="C6" s="12" t="s">
        <v>53</v>
      </c>
      <c r="D6" s="12" t="s">
        <v>54</v>
      </c>
      <c r="E6" s="12" t="s">
        <v>50</v>
      </c>
      <c r="F6" s="12" t="s">
        <v>55</v>
      </c>
      <c r="G6" s="12" t="s">
        <v>56</v>
      </c>
    </row>
    <row r="7" ht="30" customHeight="1" spans="1:7" x14ac:dyDescent="0.25">
      <c r="A7" s="12" t="s">
        <v>57</v>
      </c>
      <c r="B7" s="12" t="s">
        <v>41</v>
      </c>
      <c r="C7" s="12" t="s">
        <v>58</v>
      </c>
      <c r="D7" s="12" t="s">
        <v>59</v>
      </c>
      <c r="E7" s="12" t="s">
        <v>50</v>
      </c>
      <c r="F7" s="12" t="s">
        <v>45</v>
      </c>
      <c r="G7" s="12" t="s">
        <v>60</v>
      </c>
    </row>
    <row r="8" ht="45" customHeight="1" spans="1:7" x14ac:dyDescent="0.25">
      <c r="A8" s="12" t="s">
        <v>61</v>
      </c>
      <c r="B8" s="12" t="s">
        <v>62</v>
      </c>
      <c r="C8" s="12" t="s">
        <v>63</v>
      </c>
      <c r="D8" s="12" t="s">
        <v>64</v>
      </c>
      <c r="E8" s="12" t="s">
        <v>50</v>
      </c>
      <c r="F8" s="12" t="s">
        <v>45</v>
      </c>
      <c r="G8" s="12" t="s">
        <v>65</v>
      </c>
    </row>
    <row r="9" ht="45" customHeight="1" spans="1:7" x14ac:dyDescent="0.25">
      <c r="A9" s="12" t="s">
        <v>66</v>
      </c>
      <c r="B9" s="12" t="s">
        <v>67</v>
      </c>
      <c r="C9" s="12" t="s">
        <v>68</v>
      </c>
      <c r="D9" s="12" t="s">
        <v>69</v>
      </c>
      <c r="E9" s="12" t="s">
        <v>50</v>
      </c>
      <c r="F9" s="12" t="s">
        <v>55</v>
      </c>
      <c r="G9" s="12" t="s">
        <v>70</v>
      </c>
    </row>
    <row r="10" ht="30" customHeight="1" spans="1:7" x14ac:dyDescent="0.25">
      <c r="A10" s="12" t="s">
        <v>71</v>
      </c>
      <c r="B10" s="12" t="s">
        <v>72</v>
      </c>
      <c r="C10" s="12" t="s">
        <v>73</v>
      </c>
      <c r="D10" s="12" t="s">
        <v>74</v>
      </c>
      <c r="E10" s="12" t="s">
        <v>44</v>
      </c>
      <c r="F10" s="12" t="s">
        <v>45</v>
      </c>
      <c r="G10" s="12" t="s">
        <v>75</v>
      </c>
    </row>
    <row r="11" ht="30" customHeight="1" spans="1:7" x14ac:dyDescent="0.25">
      <c r="A11" s="12" t="s">
        <v>76</v>
      </c>
      <c r="B11" s="12" t="s">
        <v>72</v>
      </c>
      <c r="C11" s="12" t="s">
        <v>77</v>
      </c>
      <c r="D11" s="12" t="s">
        <v>78</v>
      </c>
      <c r="E11" s="12" t="s">
        <v>79</v>
      </c>
      <c r="F11" s="12" t="s">
        <v>55</v>
      </c>
      <c r="G11" s="12" t="s">
        <v>80</v>
      </c>
    </row>
  </sheetData>
  <mergeCells count="1">
    <mergeCell ref="A1:G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pane ySplit="3" topLeftCell="A4" activePane="bottomLeft" state="frozen"/>
      <selection pane="bottomLeft"/>
    </sheetView>
  </sheetViews>
  <sheetFormatPr defaultRowHeight="15" outlineLevelRow="0" outlineLevelCol="0" x14ac:dyDescent="55"/>
  <cols>
    <col min="1" max="1" width="10" customWidth="1"/>
    <col min="2" max="3" width="13" customWidth="1"/>
    <col min="4" max="4" width="16" customWidth="1"/>
    <col min="5" max="5" width="13" customWidth="1"/>
    <col min="6" max="6" width="15" customWidth="1"/>
    <col min="7" max="8" width="14" customWidth="1"/>
    <col min="9" max="9" width="17" customWidth="1"/>
    <col min="10" max="10" width="14" customWidth="1"/>
    <col min="11" max="11" width="19" customWidth="1"/>
  </cols>
  <sheetData>
    <row r="1" ht="30" customHeight="1" spans="1:11" x14ac:dyDescent="0.25">
      <c r="A1" s="2" t="s">
        <v>81</v>
      </c>
      <c r="B1" s="2"/>
      <c r="C1" s="2"/>
      <c r="D1" s="2"/>
      <c r="E1" s="2"/>
      <c r="F1" s="2"/>
      <c r="G1" s="2"/>
      <c r="H1" s="2"/>
      <c r="I1" s="2"/>
      <c r="J1" s="2"/>
      <c r="K1" s="2"/>
    </row>
    <row r="3" ht="30" customHeight="1" spans="1:11" x14ac:dyDescent="0.25">
      <c r="A3" s="11" t="s">
        <v>82</v>
      </c>
      <c r="B3" s="11" t="s">
        <v>40</v>
      </c>
      <c r="C3" s="11" t="s">
        <v>83</v>
      </c>
      <c r="D3" s="11" t="s">
        <v>84</v>
      </c>
      <c r="E3" s="11" t="s">
        <v>85</v>
      </c>
      <c r="F3" s="11" t="s">
        <v>86</v>
      </c>
      <c r="G3" s="11" t="s">
        <v>87</v>
      </c>
      <c r="H3" s="11" t="s">
        <v>88</v>
      </c>
      <c r="I3" s="11" t="s">
        <v>89</v>
      </c>
      <c r="J3" s="11" t="s">
        <v>71</v>
      </c>
      <c r="K3" s="11" t="s">
        <v>90</v>
      </c>
    </row>
    <row r="4" spans="1:11" x14ac:dyDescent="0.25">
      <c r="A4" s="13" t="s">
        <v>91</v>
      </c>
      <c r="B4" s="14">
        <v>410000</v>
      </c>
      <c r="C4" s="14">
        <v>230000</v>
      </c>
      <c r="D4" s="14">
        <v>128000</v>
      </c>
      <c r="E4" s="14">
        <v>41100</v>
      </c>
      <c r="F4" s="15">
        <v>1200</v>
      </c>
      <c r="G4" s="15">
        <v>42</v>
      </c>
      <c r="H4" s="15">
        <v>86</v>
      </c>
      <c r="I4" s="15">
        <v>2</v>
      </c>
      <c r="J4" s="14">
        <v>610000</v>
      </c>
      <c r="K4" s="14">
        <v>464700</v>
      </c>
    </row>
    <row r="5" spans="1:11" x14ac:dyDescent="0.25">
      <c r="A5" s="13" t="s">
        <v>92</v>
      </c>
      <c r="B5" s="14">
        <v>402000</v>
      </c>
      <c r="C5" s="14">
        <v>227000</v>
      </c>
      <c r="D5" s="14">
        <v>126500</v>
      </c>
      <c r="E5" s="14">
        <v>38300</v>
      </c>
      <c r="F5" s="15">
        <v>1205</v>
      </c>
      <c r="G5" s="15">
        <v>38</v>
      </c>
      <c r="H5" s="15">
        <v>85</v>
      </c>
      <c r="I5" s="15">
        <v>1</v>
      </c>
      <c r="J5" s="14">
        <v>632000</v>
      </c>
      <c r="K5" s="14">
        <v>482400</v>
      </c>
    </row>
    <row r="6" spans="1:11" x14ac:dyDescent="0.25">
      <c r="A6" s="13" t="s">
        <v>93</v>
      </c>
      <c r="B6" s="14">
        <v>431000</v>
      </c>
      <c r="C6" s="14">
        <v>241000</v>
      </c>
      <c r="D6" s="14">
        <v>131000</v>
      </c>
      <c r="E6" s="14">
        <v>46600</v>
      </c>
      <c r="F6" s="15">
        <v>1215</v>
      </c>
      <c r="G6" s="15">
        <v>45</v>
      </c>
      <c r="H6" s="15">
        <v>87</v>
      </c>
      <c r="I6" s="15">
        <v>3</v>
      </c>
      <c r="J6" s="14">
        <v>655000</v>
      </c>
      <c r="K6" s="14">
        <v>474100</v>
      </c>
    </row>
    <row r="7" spans="1:11" x14ac:dyDescent="0.25">
      <c r="A7" s="13" t="s">
        <v>94</v>
      </c>
      <c r="B7" s="14">
        <v>445000</v>
      </c>
      <c r="C7" s="14">
        <v>248000</v>
      </c>
      <c r="D7" s="14">
        <v>133500</v>
      </c>
      <c r="E7" s="14">
        <v>50200</v>
      </c>
      <c r="F7" s="15">
        <v>1222</v>
      </c>
      <c r="G7" s="15">
        <v>33</v>
      </c>
      <c r="H7" s="15">
        <v>88</v>
      </c>
      <c r="I7" s="15">
        <v>1</v>
      </c>
      <c r="J7" s="14">
        <v>690000</v>
      </c>
      <c r="K7" s="14">
        <v>459800</v>
      </c>
    </row>
    <row r="8" spans="1:11" x14ac:dyDescent="0.25">
      <c r="A8" s="13" t="s">
        <v>95</v>
      </c>
      <c r="B8" s="14">
        <v>458000</v>
      </c>
      <c r="C8" s="14">
        <v>256000</v>
      </c>
      <c r="D8" s="14">
        <v>136000</v>
      </c>
      <c r="E8" s="14">
        <v>52100</v>
      </c>
      <c r="F8" s="15">
        <v>1235</v>
      </c>
      <c r="G8" s="15">
        <v>40</v>
      </c>
      <c r="H8" s="15">
        <v>90</v>
      </c>
      <c r="I8" s="15">
        <v>2</v>
      </c>
      <c r="J8" s="14">
        <v>718000</v>
      </c>
      <c r="K8" s="14">
        <v>534300</v>
      </c>
    </row>
    <row r="9" spans="1:11" x14ac:dyDescent="0.25">
      <c r="A9" s="13" t="s">
        <v>96</v>
      </c>
      <c r="B9" s="14">
        <v>472000</v>
      </c>
      <c r="C9" s="14">
        <v>262500</v>
      </c>
      <c r="D9" s="14">
        <v>139500</v>
      </c>
      <c r="E9" s="14">
        <v>55300</v>
      </c>
      <c r="F9" s="15">
        <v>1248</v>
      </c>
      <c r="G9" s="15">
        <v>36</v>
      </c>
      <c r="H9" s="15">
        <v>91</v>
      </c>
      <c r="I9" s="15">
        <v>2</v>
      </c>
      <c r="J9" s="14">
        <v>752000</v>
      </c>
      <c r="K9" s="14">
        <v>503500</v>
      </c>
    </row>
    <row r="10" spans="1:11" x14ac:dyDescent="0.25">
      <c r="A10" s="13" t="s">
        <v>97</v>
      </c>
      <c r="B10" s="14">
        <v>466000</v>
      </c>
      <c r="C10" s="14">
        <v>261000</v>
      </c>
      <c r="D10" s="14">
        <v>138000</v>
      </c>
      <c r="E10" s="14">
        <v>52900</v>
      </c>
      <c r="F10" s="15">
        <v>1258</v>
      </c>
      <c r="G10" s="15">
        <v>44</v>
      </c>
      <c r="H10" s="15">
        <v>92</v>
      </c>
      <c r="I10" s="15">
        <v>1</v>
      </c>
      <c r="J10" s="14">
        <v>771000</v>
      </c>
      <c r="K10" s="14">
        <v>574700</v>
      </c>
    </row>
    <row r="11" spans="1:11" x14ac:dyDescent="0.25">
      <c r="A11" s="13" t="s">
        <v>98</v>
      </c>
      <c r="B11" s="14">
        <v>481000</v>
      </c>
      <c r="C11" s="14">
        <v>268000</v>
      </c>
      <c r="D11" s="14">
        <v>141500</v>
      </c>
      <c r="E11" s="14">
        <v>56500</v>
      </c>
      <c r="F11" s="15">
        <v>1266</v>
      </c>
      <c r="G11" s="15">
        <v>31</v>
      </c>
      <c r="H11" s="15">
        <v>93</v>
      </c>
      <c r="I11" s="15">
        <v>2</v>
      </c>
      <c r="J11" s="14">
        <v>802000</v>
      </c>
      <c r="K11" s="14">
        <v>529100</v>
      </c>
    </row>
    <row r="12" spans="1:11" x14ac:dyDescent="0.25">
      <c r="A12" s="13" t="s">
        <v>99</v>
      </c>
      <c r="B12" s="14">
        <v>495000</v>
      </c>
      <c r="C12" s="14">
        <v>276000</v>
      </c>
      <c r="D12" s="14">
        <v>145000</v>
      </c>
      <c r="E12" s="14">
        <v>58500</v>
      </c>
      <c r="F12" s="15">
        <v>1280</v>
      </c>
      <c r="G12" s="15">
        <v>37</v>
      </c>
      <c r="H12" s="15">
        <v>94</v>
      </c>
      <c r="I12" s="15">
        <v>1</v>
      </c>
      <c r="J12" s="14">
        <v>838000</v>
      </c>
      <c r="K12" s="14">
        <v>495000</v>
      </c>
    </row>
    <row r="13" spans="1:11" x14ac:dyDescent="0.25">
      <c r="A13" s="13" t="s">
        <v>100</v>
      </c>
      <c r="B13" s="14">
        <v>512000</v>
      </c>
      <c r="C13" s="14">
        <v>285000</v>
      </c>
      <c r="D13" s="14">
        <v>149500</v>
      </c>
      <c r="E13" s="14">
        <v>61200</v>
      </c>
      <c r="F13" s="15">
        <v>1292</v>
      </c>
      <c r="G13" s="15">
        <v>29</v>
      </c>
      <c r="H13" s="15">
        <v>96</v>
      </c>
      <c r="I13" s="15">
        <v>3</v>
      </c>
      <c r="J13" s="14">
        <v>878000</v>
      </c>
      <c r="K13" s="14">
        <v>580300</v>
      </c>
    </row>
    <row r="14" spans="1:11" x14ac:dyDescent="0.25">
      <c r="A14" s="13" t="s">
        <v>101</v>
      </c>
      <c r="B14" s="14">
        <v>528000</v>
      </c>
      <c r="C14" s="14">
        <v>293000</v>
      </c>
      <c r="D14" s="14">
        <v>153000</v>
      </c>
      <c r="E14" s="14">
        <v>64800</v>
      </c>
      <c r="F14" s="15">
        <v>1305</v>
      </c>
      <c r="G14" s="15">
        <v>34</v>
      </c>
      <c r="H14" s="15">
        <v>95</v>
      </c>
      <c r="I14" s="15">
        <v>1</v>
      </c>
      <c r="J14" s="14">
        <v>921000</v>
      </c>
      <c r="K14" s="14">
        <v>545600</v>
      </c>
    </row>
    <row r="15" spans="1:11" x14ac:dyDescent="0.25">
      <c r="A15" s="13" t="s">
        <v>102</v>
      </c>
      <c r="B15" s="14">
        <v>549000</v>
      </c>
      <c r="C15" s="14">
        <v>303000</v>
      </c>
      <c r="D15" s="14">
        <v>158500</v>
      </c>
      <c r="E15" s="14">
        <v>69100</v>
      </c>
      <c r="F15" s="15">
        <v>1318</v>
      </c>
      <c r="G15" s="15">
        <v>27</v>
      </c>
      <c r="H15" s="15">
        <v>97</v>
      </c>
      <c r="I15" s="15">
        <v>2</v>
      </c>
      <c r="J15" s="14">
        <v>968000</v>
      </c>
      <c r="K15" s="14">
        <v>530700</v>
      </c>
    </row>
  </sheetData>
  <mergeCells count="1">
    <mergeCell ref="A1:K1"/>
  </mergeCells>
  <dataValidations count="2">
    <dataValidation type="decimal" allowBlank="1" showErrorMessage="1" errorTitle="Invalid number" error="Enter a number between 0 and 100000000" sqref="B10:K15">
      <formula1>0</formula1>
      <formula2>100000000</formula2>
    </dataValidation>
    <dataValidation type="decimal" allowBlank="1" showErrorMessage="1" errorTitle="Invalid number" error="Enter a number between 0 and 100000000" sqref="B4:K15">
      <formula1>0</formula1>
      <formula2>100000000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pane ySplit="3" topLeftCell="A4" activePane="bottomLeft" state="frozen"/>
      <selection pane="bottomLeft"/>
    </sheetView>
  </sheetViews>
  <sheetFormatPr defaultRowHeight="15" outlineLevelRow="0" outlineLevelCol="0" x14ac:dyDescent="55"/>
  <cols>
    <col min="1" max="1" width="26" customWidth="1"/>
    <col min="2" max="2" width="18" customWidth="1"/>
    <col min="3" max="3" width="12" customWidth="1"/>
    <col min="4" max="4" width="8" customWidth="1"/>
  </cols>
  <sheetData>
    <row r="1" ht="30" customHeight="1" spans="1:4" x14ac:dyDescent="0.25">
      <c r="A1" s="2" t="s">
        <v>103</v>
      </c>
      <c r="B1" s="2"/>
      <c r="C1" s="2"/>
      <c r="D1" s="2"/>
    </row>
    <row r="2" spans="1:1" x14ac:dyDescent="0.25">
      <c r="A2" s="2"/>
    </row>
    <row r="3" ht="30" customHeight="1" spans="1:4" x14ac:dyDescent="0.25">
      <c r="A3" s="11" t="s">
        <v>33</v>
      </c>
      <c r="B3" s="11" t="s">
        <v>38</v>
      </c>
      <c r="C3" s="11" t="s">
        <v>104</v>
      </c>
      <c r="D3" s="11" t="s">
        <v>37</v>
      </c>
    </row>
    <row r="4" spans="1:4" x14ac:dyDescent="0.25">
      <c r="A4" s="16" t="s">
        <v>40</v>
      </c>
      <c r="B4" s="17" t="s">
        <v>45</v>
      </c>
      <c r="C4" s="14">
        <v>460000</v>
      </c>
      <c r="D4" s="18" t="s">
        <v>44</v>
      </c>
    </row>
    <row r="5" spans="1:4" x14ac:dyDescent="0.25">
      <c r="A5" s="16" t="s">
        <v>47</v>
      </c>
      <c r="B5" s="17" t="s">
        <v>45</v>
      </c>
      <c r="C5" s="19">
        <v>0.44</v>
      </c>
      <c r="D5" s="18" t="s">
        <v>50</v>
      </c>
    </row>
    <row r="6" spans="1:4" x14ac:dyDescent="0.25">
      <c r="A6" s="16" t="s">
        <v>52</v>
      </c>
      <c r="B6" s="17" t="s">
        <v>55</v>
      </c>
      <c r="C6" s="19">
        <v>0.3</v>
      </c>
      <c r="D6" s="18" t="s">
        <v>50</v>
      </c>
    </row>
    <row r="7" spans="1:4" x14ac:dyDescent="0.25">
      <c r="A7" s="16" t="s">
        <v>57</v>
      </c>
      <c r="B7" s="17" t="s">
        <v>45</v>
      </c>
      <c r="C7" s="19">
        <v>0.11</v>
      </c>
      <c r="D7" s="18" t="s">
        <v>50</v>
      </c>
    </row>
    <row r="8" spans="1:4" x14ac:dyDescent="0.25">
      <c r="A8" s="16" t="s">
        <v>61</v>
      </c>
      <c r="B8" s="17" t="s">
        <v>45</v>
      </c>
      <c r="C8" s="19">
        <v>0.96</v>
      </c>
      <c r="D8" s="18" t="s">
        <v>50</v>
      </c>
    </row>
    <row r="9" spans="1:4" x14ac:dyDescent="0.25">
      <c r="A9" s="16" t="s">
        <v>66</v>
      </c>
      <c r="B9" s="17" t="s">
        <v>55</v>
      </c>
      <c r="C9" s="19">
        <v>0.025</v>
      </c>
      <c r="D9" s="18" t="s">
        <v>50</v>
      </c>
    </row>
    <row r="10" spans="1:4" x14ac:dyDescent="0.25">
      <c r="A10" s="16" t="s">
        <v>71</v>
      </c>
      <c r="B10" s="17" t="s">
        <v>45</v>
      </c>
      <c r="C10" s="14">
        <v>700000</v>
      </c>
      <c r="D10" s="18" t="s">
        <v>44</v>
      </c>
    </row>
    <row r="11" spans="1:4" x14ac:dyDescent="0.25">
      <c r="A11" s="16" t="s">
        <v>76</v>
      </c>
      <c r="B11" s="17" t="s">
        <v>55</v>
      </c>
      <c r="C11" s="20">
        <v>33</v>
      </c>
      <c r="D11" s="18" t="s">
        <v>79</v>
      </c>
    </row>
  </sheetData>
  <mergeCells count="1">
    <mergeCell ref="A1:D1"/>
  </mergeCells>
  <dataValidations count="2">
    <dataValidation type="list" showErrorMessage="1" errorTitle="Invalid direction" error="Choose one of: Higher is better, Lower is better" sqref="B10:B11">
      <formula1>"Higher is better,Lower is better"</formula1>
    </dataValidation>
    <dataValidation type="list" showErrorMessage="1" errorTitle="Invalid direction" error="Choose one of: Higher is better, Lower is better" sqref="B4:B11">
      <formula1>"Higher is better,Lower is better"</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workbookViewId="0">
      <pane xSplit="2" ySplit="4" topLeftCell="C5" activePane="bottomRight" state="frozen"/>
      <selection pane="bottomRight"/>
    </sheetView>
  </sheetViews>
  <sheetFormatPr defaultRowHeight="15" outlineLevelRow="0" outlineLevelCol="0" x14ac:dyDescent="55"/>
  <cols>
    <col min="1" max="1" width="24" customWidth="1"/>
    <col min="2" max="2" width="8" customWidth="1"/>
    <col min="3" max="14" width="11" customWidth="1"/>
    <col min="15" max="15" width="16" customWidth="1"/>
    <col min="16" max="17" width="12" customWidth="1"/>
    <col min="18" max="19" width="15" customWidth="1"/>
  </cols>
  <sheetData>
    <row r="1" spans="1:19" x14ac:dyDescent="0.25">
      <c r="A1" s="21" t="s">
        <v>105</v>
      </c>
      <c r="B1" s="21"/>
      <c r="C1" s="21"/>
      <c r="D1" s="21"/>
      <c r="E1" s="21"/>
      <c r="F1" s="21"/>
      <c r="G1" s="21"/>
      <c r="H1" s="21"/>
      <c r="I1" s="21"/>
      <c r="J1" s="21"/>
      <c r="K1" s="21"/>
      <c r="L1" s="21"/>
      <c r="M1" s="21"/>
      <c r="N1" s="21"/>
      <c r="O1" s="21"/>
      <c r="P1" s="21"/>
      <c r="Q1" s="21"/>
      <c r="R1" s="21"/>
      <c r="S1" s="21"/>
    </row>
    <row r="2" spans="1:2" x14ac:dyDescent="0.25">
      <c r="A2" s="5" t="s">
        <v>106</v>
      </c>
      <c r="B2" s="13" t="s">
        <v>91</v>
      </c>
    </row>
    <row r="3" spans="1:1" x14ac:dyDescent="0.25">
      <c r="A3" s="2"/>
    </row>
    <row r="4" ht="30" customHeight="1" spans="1:19" x14ac:dyDescent="0.25">
      <c r="A4" s="11" t="s">
        <v>33</v>
      </c>
      <c r="B4" s="11" t="s">
        <v>37</v>
      </c>
      <c r="C4" s="11" t="s">
        <v>91</v>
      </c>
      <c r="D4" s="11" t="s">
        <v>92</v>
      </c>
      <c r="E4" s="11" t="s">
        <v>93</v>
      </c>
      <c r="F4" s="11" t="s">
        <v>94</v>
      </c>
      <c r="G4" s="11" t="s">
        <v>95</v>
      </c>
      <c r="H4" s="11" t="s">
        <v>96</v>
      </c>
      <c r="I4" s="11" t="s">
        <v>97</v>
      </c>
      <c r="J4" s="11" t="s">
        <v>98</v>
      </c>
      <c r="K4" s="11" t="s">
        <v>99</v>
      </c>
      <c r="L4" s="11" t="s">
        <v>100</v>
      </c>
      <c r="M4" s="11" t="s">
        <v>101</v>
      </c>
      <c r="N4" s="11" t="s">
        <v>102</v>
      </c>
      <c r="O4" s="11" t="s">
        <v>107</v>
      </c>
      <c r="P4" s="11" t="s">
        <v>104</v>
      </c>
      <c r="Q4" s="11" t="s">
        <v>108</v>
      </c>
      <c r="R4" s="11" t="s">
        <v>38</v>
      </c>
      <c r="S4" s="11" t="s">
        <v>109</v>
      </c>
    </row>
    <row r="5" spans="1:19" x14ac:dyDescent="0.25">
      <c r="A5" s="16" t="s">
        <v>40</v>
      </c>
      <c r="B5" s="18" t="s">
        <v>44</v>
      </c>
      <c r="C5" s="22">
        <f>'Monthly Inputs'!B4</f>
      </c>
      <c r="D5" s="22">
        <f>'Monthly Inputs'!B5</f>
      </c>
      <c r="E5" s="22">
        <f>'Monthly Inputs'!B6</f>
      </c>
      <c r="F5" s="22">
        <f>'Monthly Inputs'!B7</f>
      </c>
      <c r="G5" s="22">
        <f>'Monthly Inputs'!B8</f>
      </c>
      <c r="H5" s="22">
        <f>'Monthly Inputs'!B9</f>
      </c>
      <c r="I5" s="22">
        <f>'Monthly Inputs'!B10</f>
      </c>
      <c r="J5" s="22">
        <f>'Monthly Inputs'!B11</f>
      </c>
      <c r="K5" s="22">
        <f>'Monthly Inputs'!B12</f>
      </c>
      <c r="L5" s="22">
        <f>'Monthly Inputs'!B13</f>
      </c>
      <c r="M5" s="22">
        <f>'Monthly Inputs'!B14</f>
      </c>
      <c r="N5" s="22">
        <f>'Monthly Inputs'!B15</f>
      </c>
      <c r="O5" s="23">
        <f>IFERROR(INDEX(C5:N5,MATCH($B$2,$C$4:$N$4,0)),"")</f>
      </c>
      <c r="P5" s="22">
        <f>IFERROR(INDEX(Targets!$C$4:$C$11,MATCH($A5,Targets!$A$4:$A$11,0)),"")</f>
      </c>
      <c r="Q5" s="22">
        <f>O5-P5</f>
      </c>
      <c r="R5" s="24">
        <f>IFERROR(INDEX(Targets!$B$4:$B$11,MATCH($A5,Targets!$A$4:$A$11,0)),"")</f>
      </c>
      <c r="S5" s="25">
        <f>IF(R5="Higher is better",IF(O5&gt;=P5,"On Track","Needs Attention"),IF(O5&lt;=P5,"On Track","Needs Attention"))</f>
      </c>
    </row>
    <row r="6" spans="1:19" x14ac:dyDescent="0.25">
      <c r="A6" s="16" t="s">
        <v>47</v>
      </c>
      <c r="B6" s="18" t="s">
        <v>50</v>
      </c>
      <c r="C6" s="26">
        <f>('Monthly Inputs'!B4-'Monthly Inputs'!C4)/'Monthly Inputs'!B4</f>
      </c>
      <c r="D6" s="26">
        <f>('Monthly Inputs'!B5-'Monthly Inputs'!C5)/'Monthly Inputs'!B5</f>
      </c>
      <c r="E6" s="26">
        <f>('Monthly Inputs'!B6-'Monthly Inputs'!C6)/'Monthly Inputs'!B6</f>
      </c>
      <c r="F6" s="26">
        <f>('Monthly Inputs'!B7-'Monthly Inputs'!C7)/'Monthly Inputs'!B7</f>
      </c>
      <c r="G6" s="26">
        <f>('Monthly Inputs'!B8-'Monthly Inputs'!C8)/'Monthly Inputs'!B8</f>
      </c>
      <c r="H6" s="26">
        <f>('Monthly Inputs'!B9-'Monthly Inputs'!C9)/'Monthly Inputs'!B9</f>
      </c>
      <c r="I6" s="26">
        <f>('Monthly Inputs'!B10-'Monthly Inputs'!C10)/'Monthly Inputs'!B10</f>
      </c>
      <c r="J6" s="26">
        <f>('Monthly Inputs'!B11-'Monthly Inputs'!C11)/'Monthly Inputs'!B11</f>
      </c>
      <c r="K6" s="26">
        <f>('Monthly Inputs'!B12-'Monthly Inputs'!C12)/'Monthly Inputs'!B12</f>
      </c>
      <c r="L6" s="26">
        <f>('Monthly Inputs'!B13-'Monthly Inputs'!C13)/'Monthly Inputs'!B13</f>
      </c>
      <c r="M6" s="26">
        <f>('Monthly Inputs'!B14-'Monthly Inputs'!C14)/'Monthly Inputs'!B14</f>
      </c>
      <c r="N6" s="26">
        <f>('Monthly Inputs'!B15-'Monthly Inputs'!C15)/'Monthly Inputs'!B15</f>
      </c>
      <c r="O6" s="27">
        <f>IFERROR(INDEX(C6:N6,MATCH($B$2,$C$4:$N$4,0)),"")</f>
      </c>
      <c r="P6" s="26">
        <f>IFERROR(INDEX(Targets!$C$4:$C$11,MATCH($A6,Targets!$A$4:$A$11,0)),"")</f>
      </c>
      <c r="Q6" s="26">
        <f>O6-P6</f>
      </c>
      <c r="R6" s="24">
        <f>IFERROR(INDEX(Targets!$B$4:$B$11,MATCH($A6,Targets!$A$4:$A$11,0)),"")</f>
      </c>
      <c r="S6" s="25">
        <f>IF(R6="Higher is better",IF(O6&gt;=P6,"On Track","Needs Attention"),IF(O6&lt;=P6,"On Track","Needs Attention"))</f>
      </c>
    </row>
    <row r="7" spans="1:19" x14ac:dyDescent="0.25">
      <c r="A7" s="16" t="s">
        <v>52</v>
      </c>
      <c r="B7" s="18" t="s">
        <v>50</v>
      </c>
      <c r="C7" s="26">
        <f>'Monthly Inputs'!D4/'Monthly Inputs'!B4</f>
      </c>
      <c r="D7" s="26">
        <f>'Monthly Inputs'!D5/'Monthly Inputs'!B5</f>
      </c>
      <c r="E7" s="26">
        <f>'Monthly Inputs'!D6/'Monthly Inputs'!B6</f>
      </c>
      <c r="F7" s="26">
        <f>'Monthly Inputs'!D7/'Monthly Inputs'!B7</f>
      </c>
      <c r="G7" s="26">
        <f>'Monthly Inputs'!D8/'Monthly Inputs'!B8</f>
      </c>
      <c r="H7" s="26">
        <f>'Monthly Inputs'!D9/'Monthly Inputs'!B9</f>
      </c>
      <c r="I7" s="26">
        <f>'Monthly Inputs'!D10/'Monthly Inputs'!B10</f>
      </c>
      <c r="J7" s="26">
        <f>'Monthly Inputs'!D11/'Monthly Inputs'!B11</f>
      </c>
      <c r="K7" s="26">
        <f>'Monthly Inputs'!D12/'Monthly Inputs'!B12</f>
      </c>
      <c r="L7" s="26">
        <f>'Monthly Inputs'!D13/'Monthly Inputs'!B13</f>
      </c>
      <c r="M7" s="26">
        <f>'Monthly Inputs'!D14/'Monthly Inputs'!B14</f>
      </c>
      <c r="N7" s="26">
        <f>'Monthly Inputs'!D15/'Monthly Inputs'!B15</f>
      </c>
      <c r="O7" s="27">
        <f>IFERROR(INDEX(C7:N7,MATCH($B$2,$C$4:$N$4,0)),"")</f>
      </c>
      <c r="P7" s="26">
        <f>IFERROR(INDEX(Targets!$C$4:$C$11,MATCH($A7,Targets!$A$4:$A$11,0)),"")</f>
      </c>
      <c r="Q7" s="26">
        <f>O7-P7</f>
      </c>
      <c r="R7" s="24">
        <f>IFERROR(INDEX(Targets!$B$4:$B$11,MATCH($A7,Targets!$A$4:$A$11,0)),"")</f>
      </c>
      <c r="S7" s="25">
        <f>IF(R7="Higher is better",IF(O7&gt;=P7,"On Track","Needs Attention"),IF(O7&lt;=P7,"On Track","Needs Attention"))</f>
      </c>
    </row>
    <row r="8" spans="1:19" x14ac:dyDescent="0.25">
      <c r="A8" s="16" t="s">
        <v>57</v>
      </c>
      <c r="B8" s="18" t="s">
        <v>50</v>
      </c>
      <c r="C8" s="26">
        <f>'Monthly Inputs'!E4/'Monthly Inputs'!B4</f>
      </c>
      <c r="D8" s="26">
        <f>'Monthly Inputs'!E5/'Monthly Inputs'!B5</f>
      </c>
      <c r="E8" s="26">
        <f>'Monthly Inputs'!E6/'Monthly Inputs'!B6</f>
      </c>
      <c r="F8" s="26">
        <f>'Monthly Inputs'!E7/'Monthly Inputs'!B7</f>
      </c>
      <c r="G8" s="26">
        <f>'Monthly Inputs'!E8/'Monthly Inputs'!B8</f>
      </c>
      <c r="H8" s="26">
        <f>'Monthly Inputs'!E9/'Monthly Inputs'!B9</f>
      </c>
      <c r="I8" s="26">
        <f>'Monthly Inputs'!E10/'Monthly Inputs'!B10</f>
      </c>
      <c r="J8" s="26">
        <f>'Monthly Inputs'!E11/'Monthly Inputs'!B11</f>
      </c>
      <c r="K8" s="26">
        <f>'Monthly Inputs'!E12/'Monthly Inputs'!B12</f>
      </c>
      <c r="L8" s="26">
        <f>'Monthly Inputs'!E13/'Monthly Inputs'!B13</f>
      </c>
      <c r="M8" s="26">
        <f>'Monthly Inputs'!E14/'Monthly Inputs'!B14</f>
      </c>
      <c r="N8" s="26">
        <f>'Monthly Inputs'!E15/'Monthly Inputs'!B15</f>
      </c>
      <c r="O8" s="27">
        <f>IFERROR(INDEX(C8:N8,MATCH($B$2,$C$4:$N$4,0)),"")</f>
      </c>
      <c r="P8" s="26">
        <f>IFERROR(INDEX(Targets!$C$4:$C$11,MATCH($A8,Targets!$A$4:$A$11,0)),"")</f>
      </c>
      <c r="Q8" s="26">
        <f>O8-P8</f>
      </c>
      <c r="R8" s="24">
        <f>IFERROR(INDEX(Targets!$B$4:$B$11,MATCH($A8,Targets!$A$4:$A$11,0)),"")</f>
      </c>
      <c r="S8" s="25">
        <f>IF(R8="Higher is better",IF(O8&gt;=P8,"On Track","Needs Attention"),IF(O8&lt;=P8,"On Track","Needs Attention"))</f>
      </c>
    </row>
    <row r="9" spans="1:19" x14ac:dyDescent="0.25">
      <c r="A9" s="16" t="s">
        <v>61</v>
      </c>
      <c r="B9" s="18" t="s">
        <v>50</v>
      </c>
      <c r="C9" s="26">
        <f>('Monthly Inputs'!F4-'Monthly Inputs'!G4)/'Monthly Inputs'!F4</f>
      </c>
      <c r="D9" s="26">
        <f>('Monthly Inputs'!F5-'Monthly Inputs'!G5)/'Monthly Inputs'!F5</f>
      </c>
      <c r="E9" s="26">
        <f>('Monthly Inputs'!F6-'Monthly Inputs'!G6)/'Monthly Inputs'!F6</f>
      </c>
      <c r="F9" s="26">
        <f>('Monthly Inputs'!F7-'Monthly Inputs'!G7)/'Monthly Inputs'!F7</f>
      </c>
      <c r="G9" s="26">
        <f>('Monthly Inputs'!F8-'Monthly Inputs'!G8)/'Monthly Inputs'!F8</f>
      </c>
      <c r="H9" s="26">
        <f>('Monthly Inputs'!F9-'Monthly Inputs'!G9)/'Monthly Inputs'!F9</f>
      </c>
      <c r="I9" s="26">
        <f>('Monthly Inputs'!F10-'Monthly Inputs'!G10)/'Monthly Inputs'!F10</f>
      </c>
      <c r="J9" s="26">
        <f>('Monthly Inputs'!F11-'Monthly Inputs'!G11)/'Monthly Inputs'!F11</f>
      </c>
      <c r="K9" s="26">
        <f>('Monthly Inputs'!F12-'Monthly Inputs'!G12)/'Monthly Inputs'!F12</f>
      </c>
      <c r="L9" s="26">
        <f>('Monthly Inputs'!F13-'Monthly Inputs'!G13)/'Monthly Inputs'!F13</f>
      </c>
      <c r="M9" s="26">
        <f>('Monthly Inputs'!F14-'Monthly Inputs'!G14)/'Monthly Inputs'!F14</f>
      </c>
      <c r="N9" s="26">
        <f>('Monthly Inputs'!F15-'Monthly Inputs'!G15)/'Monthly Inputs'!F15</f>
      </c>
      <c r="O9" s="27">
        <f>IFERROR(INDEX(C9:N9,MATCH($B$2,$C$4:$N$4,0)),"")</f>
      </c>
      <c r="P9" s="26">
        <f>IFERROR(INDEX(Targets!$C$4:$C$11,MATCH($A9,Targets!$A$4:$A$11,0)),"")</f>
      </c>
      <c r="Q9" s="26">
        <f>O9-P9</f>
      </c>
      <c r="R9" s="24">
        <f>IFERROR(INDEX(Targets!$B$4:$B$11,MATCH($A9,Targets!$A$4:$A$11,0)),"")</f>
      </c>
      <c r="S9" s="25">
        <f>IF(R9="Higher is better",IF(O9&gt;=P9,"On Track","Needs Attention"),IF(O9&lt;=P9,"On Track","Needs Attention"))</f>
      </c>
    </row>
    <row r="10" spans="1:19" x14ac:dyDescent="0.25">
      <c r="A10" s="16" t="s">
        <v>66</v>
      </c>
      <c r="B10" s="18" t="s">
        <v>50</v>
      </c>
      <c r="C10" s="26">
        <f>'Monthly Inputs'!I4/'Monthly Inputs'!H4</f>
      </c>
      <c r="D10" s="26">
        <f>'Monthly Inputs'!I5/'Monthly Inputs'!H5</f>
      </c>
      <c r="E10" s="26">
        <f>'Monthly Inputs'!I6/'Monthly Inputs'!H6</f>
      </c>
      <c r="F10" s="26">
        <f>'Monthly Inputs'!I7/'Monthly Inputs'!H7</f>
      </c>
      <c r="G10" s="26">
        <f>'Monthly Inputs'!I8/'Monthly Inputs'!H8</f>
      </c>
      <c r="H10" s="26">
        <f>'Monthly Inputs'!I9/'Monthly Inputs'!H9</f>
      </c>
      <c r="I10" s="26">
        <f>'Monthly Inputs'!I10/'Monthly Inputs'!H10</f>
      </c>
      <c r="J10" s="26">
        <f>'Monthly Inputs'!I11/'Monthly Inputs'!H11</f>
      </c>
      <c r="K10" s="26">
        <f>'Monthly Inputs'!I12/'Monthly Inputs'!H12</f>
      </c>
      <c r="L10" s="26">
        <f>'Monthly Inputs'!I13/'Monthly Inputs'!H13</f>
      </c>
      <c r="M10" s="26">
        <f>'Monthly Inputs'!I14/'Monthly Inputs'!H14</f>
      </c>
      <c r="N10" s="26">
        <f>'Monthly Inputs'!I15/'Monthly Inputs'!H15</f>
      </c>
      <c r="O10" s="27">
        <f>IFERROR(INDEX(C10:N10,MATCH($B$2,$C$4:$N$4,0)),"")</f>
      </c>
      <c r="P10" s="26">
        <f>IFERROR(INDEX(Targets!$C$4:$C$11,MATCH($A10,Targets!$A$4:$A$11,0)),"")</f>
      </c>
      <c r="Q10" s="26">
        <f>O10-P10</f>
      </c>
      <c r="R10" s="24">
        <f>IFERROR(INDEX(Targets!$B$4:$B$11,MATCH($A10,Targets!$A$4:$A$11,0)),"")</f>
      </c>
      <c r="S10" s="25">
        <f>IF(R10="Higher is better",IF(O10&gt;=P10,"On Track","Needs Attention"),IF(O10&lt;=P10,"On Track","Needs Attention"))</f>
      </c>
    </row>
    <row r="11" spans="1:19" x14ac:dyDescent="0.25">
      <c r="A11" s="16" t="s">
        <v>71</v>
      </c>
      <c r="B11" s="18" t="s">
        <v>44</v>
      </c>
      <c r="C11" s="22">
        <f>'Monthly Inputs'!J4</f>
      </c>
      <c r="D11" s="22">
        <f>'Monthly Inputs'!J5</f>
      </c>
      <c r="E11" s="22">
        <f>'Monthly Inputs'!J6</f>
      </c>
      <c r="F11" s="22">
        <f>'Monthly Inputs'!J7</f>
      </c>
      <c r="G11" s="22">
        <f>'Monthly Inputs'!J8</f>
      </c>
      <c r="H11" s="22">
        <f>'Monthly Inputs'!J9</f>
      </c>
      <c r="I11" s="22">
        <f>'Monthly Inputs'!J10</f>
      </c>
      <c r="J11" s="22">
        <f>'Monthly Inputs'!J11</f>
      </c>
      <c r="K11" s="22">
        <f>'Monthly Inputs'!J12</f>
      </c>
      <c r="L11" s="22">
        <f>'Monthly Inputs'!J13</f>
      </c>
      <c r="M11" s="22">
        <f>'Monthly Inputs'!J14</f>
      </c>
      <c r="N11" s="22">
        <f>'Monthly Inputs'!J15</f>
      </c>
      <c r="O11" s="23">
        <f>IFERROR(INDEX(C11:N11,MATCH($B$2,$C$4:$N$4,0)),"")</f>
      </c>
      <c r="P11" s="22">
        <f>IFERROR(INDEX(Targets!$C$4:$C$11,MATCH($A11,Targets!$A$4:$A$11,0)),"")</f>
      </c>
      <c r="Q11" s="22">
        <f>O11-P11</f>
      </c>
      <c r="R11" s="24">
        <f>IFERROR(INDEX(Targets!$B$4:$B$11,MATCH($A11,Targets!$A$4:$A$11,0)),"")</f>
      </c>
      <c r="S11" s="25">
        <f>IF(R11="Higher is better",IF(O11&gt;=P11,"On Track","Needs Attention"),IF(O11&lt;=P11,"On Track","Needs Attention"))</f>
      </c>
    </row>
    <row r="12" spans="1:19" x14ac:dyDescent="0.25">
      <c r="A12" s="16" t="s">
        <v>76</v>
      </c>
      <c r="B12" s="18" t="s">
        <v>79</v>
      </c>
      <c r="C12" s="28">
        <f>'Monthly Inputs'!K4/('Monthly Inputs'!B4/30)</f>
      </c>
      <c r="D12" s="28">
        <f>'Monthly Inputs'!K5/('Monthly Inputs'!B5/30)</f>
      </c>
      <c r="E12" s="28">
        <f>'Monthly Inputs'!K6/('Monthly Inputs'!B6/30)</f>
      </c>
      <c r="F12" s="28">
        <f>'Monthly Inputs'!K7/('Monthly Inputs'!B7/30)</f>
      </c>
      <c r="G12" s="28">
        <f>'Monthly Inputs'!K8/('Monthly Inputs'!B8/30)</f>
      </c>
      <c r="H12" s="28">
        <f>'Monthly Inputs'!K9/('Monthly Inputs'!B9/30)</f>
      </c>
      <c r="I12" s="28">
        <f>'Monthly Inputs'!K10/('Monthly Inputs'!B10/30)</f>
      </c>
      <c r="J12" s="28">
        <f>'Monthly Inputs'!K11/('Monthly Inputs'!B11/30)</f>
      </c>
      <c r="K12" s="28">
        <f>'Monthly Inputs'!K12/('Monthly Inputs'!B12/30)</f>
      </c>
      <c r="L12" s="28">
        <f>'Monthly Inputs'!K13/('Monthly Inputs'!B13/30)</f>
      </c>
      <c r="M12" s="28">
        <f>'Monthly Inputs'!K14/('Monthly Inputs'!B14/30)</f>
      </c>
      <c r="N12" s="28">
        <f>'Monthly Inputs'!K15/('Monthly Inputs'!B15/30)</f>
      </c>
      <c r="O12" s="29">
        <f>IFERROR(INDEX(C12:N12,MATCH($B$2,$C$4:$N$4,0)),"")</f>
      </c>
      <c r="P12" s="28">
        <f>IFERROR(INDEX(Targets!$C$4:$C$11,MATCH($A12,Targets!$A$4:$A$11,0)),"")</f>
      </c>
      <c r="Q12" s="28">
        <f>O12-P12</f>
      </c>
      <c r="R12" s="24">
        <f>IFERROR(INDEX(Targets!$B$4:$B$11,MATCH($A12,Targets!$A$4:$A$11,0)),"")</f>
      </c>
      <c r="S12" s="25">
        <f>IF(R12="Higher is better",IF(O12&gt;=P12,"On Track","Needs Attention"),IF(O12&lt;=P12,"On Track","Needs Attention"))</f>
      </c>
    </row>
  </sheetData>
  <mergeCells count="1">
    <mergeCell ref="A1:S1"/>
  </mergeCells>
  <dataValidations count="1">
    <dataValidation type="list" showErrorMessage="1" errorTitle="Invalid month" error="Choose one of: Jan, Feb, Mar, Apr, May, Jun, Jul, Aug, Sep, Oct, Nov, Dec" sqref="B2">
      <formula1>"Jan,Feb,Mar,Apr,May,Jun,Jul,Aug,Sep,Oct,Nov,Dec"</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howGridLines="0"/>
  </sheetViews>
  <sheetFormatPr defaultRowHeight="15" outlineLevelRow="0" outlineLevelCol="0" x14ac:dyDescent="55"/>
  <cols>
    <col min="1" max="1" width="24" customWidth="1"/>
    <col min="2" max="4" width="14" customWidth="1"/>
    <col min="5" max="5" width="16" customWidth="1"/>
    <col min="6" max="8" width="14" customWidth="1"/>
  </cols>
  <sheetData>
    <row r="1" spans="1:8" x14ac:dyDescent="0.25">
      <c r="A1" s="1" t="s">
        <v>110</v>
      </c>
      <c r="B1" s="1"/>
      <c r="C1" s="1"/>
      <c r="D1" s="1"/>
      <c r="E1" s="1"/>
      <c r="F1" s="1"/>
      <c r="G1" s="1"/>
      <c r="H1" s="1"/>
    </row>
    <row r="2" spans="1:1" x14ac:dyDescent="0.25">
      <c r="A2" s="2"/>
    </row>
    <row r="3" spans="1:2" x14ac:dyDescent="0.25">
      <c r="A3" s="5" t="s">
        <v>111</v>
      </c>
      <c r="B3" s="25">
        <f>Scorecard!$B$2</f>
      </c>
    </row>
    <row r="4" spans="1:1" x14ac:dyDescent="0.25">
      <c r="A4" s="2"/>
    </row>
    <row r="5" spans="1:8" x14ac:dyDescent="0.25">
      <c r="A5" s="30" t="s">
        <v>112</v>
      </c>
      <c r="B5" s="30"/>
      <c r="C5" s="31" t="s">
        <v>113</v>
      </c>
      <c r="D5" s="31"/>
      <c r="E5" s="31" t="s">
        <v>71</v>
      </c>
      <c r="F5" s="31"/>
      <c r="G5" s="31" t="s">
        <v>114</v>
      </c>
      <c r="H5" s="31"/>
    </row>
    <row r="6" ht="26" customHeight="1" spans="1:8" x14ac:dyDescent="0.25">
      <c r="A6" s="32">
        <f>Scorecard!O5</f>
      </c>
      <c r="B6" s="32"/>
      <c r="C6" s="33">
        <f>Scorecard!O8</f>
      </c>
      <c r="D6" s="33"/>
      <c r="E6" s="34">
        <f>Scorecard!O11</f>
      </c>
      <c r="F6" s="34"/>
      <c r="G6" s="35">
        <f>COUNTIF(E10:E17,"On Track")</f>
      </c>
      <c r="H6" s="35"/>
    </row>
    <row r="7" spans="1:1" x14ac:dyDescent="0.25">
      <c r="A7" s="2"/>
    </row>
    <row r="8" spans="1:1" x14ac:dyDescent="0.25">
      <c r="A8" s="3" t="s">
        <v>115</v>
      </c>
    </row>
    <row r="9" ht="30" customHeight="1" spans="1:5" x14ac:dyDescent="0.25">
      <c r="A9" s="11" t="s">
        <v>33</v>
      </c>
      <c r="B9" s="11" t="s">
        <v>116</v>
      </c>
      <c r="C9" s="11" t="s">
        <v>104</v>
      </c>
      <c r="D9" s="11" t="s">
        <v>108</v>
      </c>
      <c r="E9" s="11" t="s">
        <v>109</v>
      </c>
    </row>
    <row r="10" spans="1:5" x14ac:dyDescent="0.25">
      <c r="A10" s="36">
        <f>Scorecard!A5</f>
      </c>
      <c r="B10" s="22">
        <f>Scorecard!O5</f>
      </c>
      <c r="C10" s="22">
        <f>Scorecard!P5</f>
      </c>
      <c r="D10" s="22">
        <f>Scorecard!Q5</f>
      </c>
      <c r="E10" s="25">
        <f>Scorecard!S5</f>
      </c>
    </row>
    <row r="11" spans="1:5" x14ac:dyDescent="0.25">
      <c r="A11" s="36">
        <f>Scorecard!A6</f>
      </c>
      <c r="B11" s="26">
        <f>Scorecard!O6</f>
      </c>
      <c r="C11" s="26">
        <f>Scorecard!P6</f>
      </c>
      <c r="D11" s="26">
        <f>Scorecard!Q6</f>
      </c>
      <c r="E11" s="25">
        <f>Scorecard!S6</f>
      </c>
    </row>
    <row r="12" spans="1:5" x14ac:dyDescent="0.25">
      <c r="A12" s="36">
        <f>Scorecard!A7</f>
      </c>
      <c r="B12" s="26">
        <f>Scorecard!O7</f>
      </c>
      <c r="C12" s="26">
        <f>Scorecard!P7</f>
      </c>
      <c r="D12" s="26">
        <f>Scorecard!Q7</f>
      </c>
      <c r="E12" s="25">
        <f>Scorecard!S7</f>
      </c>
    </row>
    <row r="13" spans="1:5" x14ac:dyDescent="0.25">
      <c r="A13" s="36">
        <f>Scorecard!A8</f>
      </c>
      <c r="B13" s="26">
        <f>Scorecard!O8</f>
      </c>
      <c r="C13" s="26">
        <f>Scorecard!P8</f>
      </c>
      <c r="D13" s="26">
        <f>Scorecard!Q8</f>
      </c>
      <c r="E13" s="25">
        <f>Scorecard!S8</f>
      </c>
    </row>
    <row r="14" spans="1:5" x14ac:dyDescent="0.25">
      <c r="A14" s="36">
        <f>Scorecard!A9</f>
      </c>
      <c r="B14" s="26">
        <f>Scorecard!O9</f>
      </c>
      <c r="C14" s="26">
        <f>Scorecard!P9</f>
      </c>
      <c r="D14" s="26">
        <f>Scorecard!Q9</f>
      </c>
      <c r="E14" s="25">
        <f>Scorecard!S9</f>
      </c>
    </row>
    <row r="15" spans="1:5" x14ac:dyDescent="0.25">
      <c r="A15" s="36">
        <f>Scorecard!A10</f>
      </c>
      <c r="B15" s="26">
        <f>Scorecard!O10</f>
      </c>
      <c r="C15" s="26">
        <f>Scorecard!P10</f>
      </c>
      <c r="D15" s="26">
        <f>Scorecard!Q10</f>
      </c>
      <c r="E15" s="25">
        <f>Scorecard!S10</f>
      </c>
    </row>
    <row r="16" spans="1:5" x14ac:dyDescent="0.25">
      <c r="A16" s="36">
        <f>Scorecard!A11</f>
      </c>
      <c r="B16" s="22">
        <f>Scorecard!O11</f>
      </c>
      <c r="C16" s="22">
        <f>Scorecard!P11</f>
      </c>
      <c r="D16" s="22">
        <f>Scorecard!Q11</f>
      </c>
      <c r="E16" s="25">
        <f>Scorecard!S11</f>
      </c>
    </row>
    <row r="17" spans="1:5" x14ac:dyDescent="0.25">
      <c r="A17" s="36">
        <f>Scorecard!A12</f>
      </c>
      <c r="B17" s="28">
        <f>Scorecard!O12</f>
      </c>
      <c r="C17" s="28">
        <f>Scorecard!P12</f>
      </c>
      <c r="D17" s="28">
        <f>Scorecard!Q12</f>
      </c>
      <c r="E17" s="25">
        <f>Scorecard!S12</f>
      </c>
    </row>
    <row r="18" spans="1:1" x14ac:dyDescent="0.25">
      <c r="A18" s="2"/>
    </row>
    <row r="19" spans="1:2" x14ac:dyDescent="0.25">
      <c r="A19" s="5" t="s">
        <v>117</v>
      </c>
      <c r="B19" s="37">
        <f>COUNTIF(E10:E17,"Needs Attention")</f>
      </c>
    </row>
    <row r="20" spans="1:1" x14ac:dyDescent="0.25">
      <c r="A20" s="2"/>
    </row>
    <row r="21" ht="32" customHeight="1" spans="1:8" x14ac:dyDescent="0.25">
      <c r="A21" s="38" t="s">
        <v>31</v>
      </c>
      <c r="B21" s="38"/>
      <c r="C21" s="38"/>
      <c r="D21" s="38"/>
      <c r="E21" s="38"/>
      <c r="F21" s="38"/>
      <c r="G21" s="38"/>
      <c r="H21" s="38"/>
    </row>
  </sheetData>
  <mergeCells count="10">
    <mergeCell ref="A1:H1"/>
    <mergeCell ref="A5:B5"/>
    <mergeCell ref="C5:D5"/>
    <mergeCell ref="E5:F5"/>
    <mergeCell ref="G5:H5"/>
    <mergeCell ref="A6:B6"/>
    <mergeCell ref="C6:D6"/>
    <mergeCell ref="E6:F6"/>
    <mergeCell ref="G6:H6"/>
    <mergeCell ref="A21:H21"/>
  </mergeCells>
  <hyperlinks>
    <hyperlink ref="A21"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Metric Definitions</vt:lpstr>
      <vt:lpstr>Monthly Inputs</vt:lpstr>
      <vt:lpstr>Targets</vt:lpstr>
      <vt:lpstr>Scorecard</vt:lpstr>
      <vt:lpstr>Executive 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2026-09-29T17:54:13Z</dcterms:created>
  <dcterms:modified xsi:type="dcterms:W3CDTF">2026-09-29T17:54:13Z</dcterms:modified>
</cp:coreProperties>
</file>