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hart of Accounts" state="visible" r:id="rId5"/>
    <sheet sheetId="3" name="Actuals Input" state="visible" r:id="rId6"/>
    <sheet sheetId="4" name="Budget Input" state="visible" r:id="rId7"/>
    <sheet sheetId="5" name="Variance Analysis" state="visible" r:id="rId8"/>
    <sheet sheetId="6" name="Dashboard" state="visible" r:id="rId9"/>
  </sheets>
  <calcPr calcId="171027"/>
</workbook>
</file>

<file path=xl/sharedStrings.xml><?xml version="1.0" encoding="utf-8"?>
<sst xmlns="http://schemas.openxmlformats.org/spreadsheetml/2006/main" count="226" uniqueCount="125">
  <si>
    <t>Nonprofit Budget Template</t>
  </si>
  <si>
    <t>Purpose</t>
  </si>
  <si>
    <t>This workbook helps a small nonprofit or church run a monthly budget-vs-actual review: enter actuals and budget by account, then see fund accounting (unrestricted vs. temporarily restricted), functional expense splits (program vs. management &amp; general vs. fundraising), and a board-ready summary for the month you select. Replace the sample chart of accounts and figures with your own — every formula recalculates automatically.</t>
  </si>
  <si>
    <t>Clean-room disclosure</t>
  </si>
  <si>
    <t>Clean-room disclosure: every formula, layout, and sample figure in this workbook was authored from scratch for excel.tv. No vendor workbook, template, branding, or sample dataset was downloaded, inspected, or adapted in building this file. All data shown is synthetic and for illustration only.</t>
  </si>
  <si>
    <t>What’s in this workbook</t>
  </si>
  <si>
    <t>Chart of Accounts</t>
  </si>
  <si>
    <t>The master list of accounts (code, name, type, category, fund type, notes). Category doubles as the revenue source for Revenue accounts and the functional expense category for Expense accounts. Fund Type marks Revenue accounts as Unrestricted or Temporarily Restricted. Add, remove, or rename accounts here — the rest of the workbook looks up from this list.</t>
  </si>
  <si>
    <t>Actuals Input</t>
  </si>
  <si>
    <t>Enter your closed-period actual amounts per account per month. Account Name is looked up automatically; only enter values in the monthly columns.</t>
  </si>
  <si>
    <t>Budget Input</t>
  </si>
  <si>
    <t>Enter your board-approved budgeted amounts per account per month, in the same layout as Actuals Input.</t>
  </si>
  <si>
    <t>Variance Analysis</t>
  </si>
  <si>
    <t>Automatically pulls the month selected on the Dashboard and compares actual vs. budget for every account, flagging any account more than 10% off budget.</t>
  </si>
  <si>
    <t>Dashboard</t>
  </si>
  <si>
    <t>The board-ready summary: pick a month, and see revenue/expense/change in net assets vs. budget, the functional expense split with a Program Expense Ratio, the fund split between unrestricted and temporarily restricted revenue, how many accounts are flagged for review, and the three largest dollar variances.</t>
  </si>
  <si>
    <t>How to use this workbook</t>
  </si>
  <si>
    <t>1. Open the Chart of Accounts sheet and edit the account list to match your own books (keep each Account Code unique). Set Fund Type on every Revenue account to Unrestricted or Temporarily Restricted, and set Category on every Expense account to Program, Management &amp; General, or Fundraising.</t>
  </si>
  <si>
    <t>2. Open Actuals Input and enter your actual amounts for each account, for each closed month.</t>
  </si>
  <si>
    <t>3. Open Budget Input and enter your board-approved budgeted amounts for each account, for each month.</t>
  </si>
  <si>
    <t>4. Go to the Dashboard sheet and use the month selector dropdown to choose the month you want to review.</t>
  </si>
  <si>
    <t>5. Review the Variance Analysis sheet for account-level detail behind the Dashboard totals — any account more than 10% off budget is flagged "Review".</t>
  </si>
  <si>
    <t>6. Share the Dashboard sheet with your board or finance committee — the functional expense split and Program Expense Ratio are the numbers boards typically ask about first.</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</si>
  <si>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</si>
  <si>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</si>
  <si>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</si>
  <si>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</si>
  <si>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</si>
  <si>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</si>
  <si>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SUMIFS, IF, IFERROR, INDEX, MATCH, ABS, ROUND, LARGE) is natively supported in Google Sheets, so no formula substitutions are required. Dropdown data validation on the month selector also carries over automatically.</t>
  </si>
  <si>
    <t>Limitations</t>
  </si>
  <si>
    <t>This template assumes each account code is unique and appears exactly once on the Chart of Accounts, Actuals Input, and Budget Input sheets in the same set of rows. The Dashboard nets Account Type "Other" straight into the Change in Net Assets (Revenue − Expense + Other), so a non-operating expense filed under "Other" would need to be entered as a negative amount — the sample workbook only has non-operating income (Investment &amp; Interest Income), which stays positive. Fund accounting here is simplified to two fund types (Unrestricted and Temporarily Restricted); it does not model releases from restriction or permanently restricted endowment funds. The functional expense split (Program / Management &amp; General / Fundraising) depends on the Category value you set on each Expense account — it is a manual designation, not derived from a time study. The "top 3 variance" ranking on the Dashboard uses LARGE + MATCH, which returns the first matching account if two accounts tie exactly on absolute dollar variance — a known limitation of that lookup pattern without an added tie-breaker column. The 10% review threshold on Variance Analysis is a fixed sample value — change the flag formula there if your finance committee uses a different threshold. No macros, no external connections — everything here is a native formula, which is what keeps the workbook portable between Excel and Google Sheets with zero substitutions.</t>
  </si>
  <si>
    <t>★ Free template from Excel.TV — get more free Excel &amp; Google Sheets templates →</t>
  </si>
  <si>
    <t>Account Code</t>
  </si>
  <si>
    <t>Account Name</t>
  </si>
  <si>
    <t>Account Type</t>
  </si>
  <si>
    <t>Category</t>
  </si>
  <si>
    <t>Fund Type</t>
  </si>
  <si>
    <t>Notes</t>
  </si>
  <si>
    <t>4000</t>
  </si>
  <si>
    <t>Foundation Grants</t>
  </si>
  <si>
    <t>Revenue</t>
  </si>
  <si>
    <t>Grants</t>
  </si>
  <si>
    <t>Temporarily Restricted</t>
  </si>
  <si>
    <t>Multi-year foundation grants restricted to specific programs until spent.</t>
  </si>
  <si>
    <t>4010</t>
  </si>
  <si>
    <t>Government Grants</t>
  </si>
  <si>
    <t>Government and municipal grant funding restricted to the funded program.</t>
  </si>
  <si>
    <t>4020</t>
  </si>
  <si>
    <t>Individual Donations</t>
  </si>
  <si>
    <t>Donations</t>
  </si>
  <si>
    <t>Unrestricted</t>
  </si>
  <si>
    <t>Unrestricted one-time and recurring gifts from individual donors.</t>
  </si>
  <si>
    <t>4030</t>
  </si>
  <si>
    <t>Major &amp; Recurring Gifts</t>
  </si>
  <si>
    <t>Larger unrestricted gifts from major donors and monthly sustainers.</t>
  </si>
  <si>
    <t>4040</t>
  </si>
  <si>
    <t>Program Service Fees</t>
  </si>
  <si>
    <t>Program Fees</t>
  </si>
  <si>
    <t>Sliding-scale fees charged for program participation.</t>
  </si>
  <si>
    <t>4050</t>
  </si>
  <si>
    <t>Fundraising Events</t>
  </si>
  <si>
    <t>Fundraising</t>
  </si>
  <si>
    <t>Ticket and sponsorship revenue from fundraising events, including the spring gala in March.</t>
  </si>
  <si>
    <t>4060</t>
  </si>
  <si>
    <t>In-Kind Contributions</t>
  </si>
  <si>
    <t>In-Kind</t>
  </si>
  <si>
    <t>Donated goods and services recorded at fair market value.</t>
  </si>
  <si>
    <t>5000</t>
  </si>
  <si>
    <t>Program Salaries &amp; Benefits</t>
  </si>
  <si>
    <t>Expense</t>
  </si>
  <si>
    <t>Program</t>
  </si>
  <si>
    <t>N/A</t>
  </si>
  <si>
    <t>Salaries, payroll tax, and benefits for staff delivering programs directly.</t>
  </si>
  <si>
    <t>5010</t>
  </si>
  <si>
    <t>Program Supplies &amp; Materials</t>
  </si>
  <si>
    <t>Consumables and materials used directly in program delivery.</t>
  </si>
  <si>
    <t>5020</t>
  </si>
  <si>
    <t>Administrative Salaries &amp; Benefits</t>
  </si>
  <si>
    <t>Management &amp; General</t>
  </si>
  <si>
    <t>Salaries, payroll tax, and benefits for executive and administrative staff.</t>
  </si>
  <si>
    <t>5030</t>
  </si>
  <si>
    <t>Office &amp; Occupancy</t>
  </si>
  <si>
    <t>Office lease, utilities, and insurance for administrative operations.</t>
  </si>
  <si>
    <t>5040</t>
  </si>
  <si>
    <t>Professional Fees</t>
  </si>
  <si>
    <t>Audit, legal, and bookkeeping fees; the March figure includes the annual audit.</t>
  </si>
  <si>
    <t>5050</t>
  </si>
  <si>
    <t>Fundraising Staff &amp; Consulting</t>
  </si>
  <si>
    <t>Development staff time and outside fundraising consulting.</t>
  </si>
  <si>
    <t>5060</t>
  </si>
  <si>
    <t>Fundraising Event Costs</t>
  </si>
  <si>
    <t>Venue, catering, and production costs for fundraising events, including the March gala.</t>
  </si>
  <si>
    <t>6000</t>
  </si>
  <si>
    <t>Investment &amp; Interest Income</t>
  </si>
  <si>
    <t>Other</t>
  </si>
  <si>
    <t>Non-operating</t>
  </si>
  <si>
    <t>Interest and investment earnings on operating cash and reserves.</t>
  </si>
  <si>
    <t>Enter your closed-period actual amounts for each account below. Account Name is looked up automatically from the Chart of Accounts — do not type into that column.</t>
  </si>
  <si>
    <t>Jan</t>
  </si>
  <si>
    <t>Feb</t>
  </si>
  <si>
    <t>Mar</t>
  </si>
  <si>
    <t>Enter your board-approved budgeted amounts for each account below, in the same account order as Actuals Input. Account Name is looked up automatically from the Chart of Accounts — do not type into that column.</t>
  </si>
  <si>
    <t>This sheet automatically pulls the month selected on the Dashboard sheet and compares Actuals Input vs. Budget Input for every account on the Chart of Accounts. Nothing on this sheet needs to be typed in.</t>
  </si>
  <si>
    <t>Selected month (from Dashboard):</t>
  </si>
  <si>
    <t>Actual</t>
  </si>
  <si>
    <t>Budget</t>
  </si>
  <si>
    <t>Variance $</t>
  </si>
  <si>
    <t>Variance %</t>
  </si>
  <si>
    <t>Abs Variance $</t>
  </si>
  <si>
    <t>Review Flag (1/0)</t>
  </si>
  <si>
    <t>Status</t>
  </si>
  <si>
    <t>Select month to review:</t>
  </si>
  <si>
    <t>Key metrics for selected month</t>
  </si>
  <si>
    <t>Metric</t>
  </si>
  <si>
    <t>Change in Net Assets</t>
  </si>
  <si>
    <t>Functional expense split (selected month)</t>
  </si>
  <si>
    <t>Function</t>
  </si>
  <si>
    <t>Program Expense Ratio (Program ÷ Total Expense, Actual):</t>
  </si>
  <si>
    <t>Revenue by fund type (selected month)</t>
  </si>
  <si>
    <t>Review flags</t>
  </si>
  <si>
    <t>Accounts flagged for review (&gt;10% variance):</t>
  </si>
  <si>
    <t>Top 3 variance accounts (by absolute $ variance)</t>
  </si>
  <si>
    <t>Rank</t>
  </si>
  <si>
    <t>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</si>
</sst>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5">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3" borderId="1" xfId="0" applyFill="1" applyBorder="1" applyAlignment="1">
      <alignment vertical="center" wrapText="1"/>
    </xf>
    <xf numFmtId="164" fontId="0" fillId="2" borderId="1" xfId="0" applyNumberFormat="1" applyFill="1" applyBorder="1" applyAlignment="1">
      <alignment vertical="center"/>
    </xf>
    <xf numFmtId="0" fontId="4" fillId="0" borderId="0" xfId="0" applyFont="1"/>
    <xf numFmtId="0" fontId="4"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164" fontId="0" fillId="3" borderId="1" xfId="0" applyNumberFormat="1" applyFill="1" applyBorder="1" applyAlignment="1">
      <alignment vertical="center"/>
    </xf>
    <xf numFmtId="165" fontId="0" fillId="3" borderId="1" xfId="0" applyNumberFormat="1" applyFill="1" applyBorder="1" applyAlignment="1">
      <alignment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wrapText="1"/>
    </xf>
    <xf numFmtId="164" fontId="0" fillId="3" borderId="1" xfId="0" applyNumberFormat="1" applyFill="1" applyBorder="1" applyAlignment="1">
      <alignment vertical="center" wrapText="1"/>
    </xf>
    <xf numFmtId="164" fontId="4" fillId="4" borderId="1" xfId="0" applyNumberFormat="1" applyFont="1" applyFill="1" applyBorder="1" applyAlignment="1">
      <alignment vertical="center" wrapText="1"/>
    </xf>
    <xf numFmtId="164" fontId="4" fillId="4" borderId="1" xfId="0" applyNumberFormat="1" applyFont="1" applyFill="1" applyBorder="1" applyAlignment="1">
      <alignment vertical="center"/>
    </xf>
    <xf numFmtId="165" fontId="4" fillId="4" borderId="1" xfId="0" applyNumberFormat="1" applyFont="1" applyFill="1" applyBorder="1" applyAlignment="1">
      <alignment vertical="center"/>
    </xf>
    <xf numFmtId="165" fontId="4" fillId="4" borderId="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xf>
    <xf numFmtId="0" fontId="0" fillId="0" borderId="0" xfId="0" applyAlignment="1">
      <alignment horizontal="center" vertical="top" wrapText="1"/>
    </xf>
    <xf numFmtId="0" fontId="0" fillId="4" borderId="1" xfId="0" applyFill="1" applyBorder="1" applyAlignment="1">
      <alignment vertical="center" wrapText="1"/>
    </xf>
    <xf numFmtId="164" fontId="0" fillId="4" borderId="1" xfId="0" applyNumberFormat="1" applyFill="1" applyBorder="1" applyAlignment="1">
      <alignment horizontal="center" vertical="center"/>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nonprofit-budget-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nonprofit-budget-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6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6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45"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ht="30" customHeight="1" spans="1:6" x14ac:dyDescent="0.25">
      <c r="A22" s="2" t="s">
        <v>22</v>
      </c>
      <c r="B22" s="2"/>
      <c r="C22" s="2"/>
      <c r="D22" s="2"/>
      <c r="E22" s="2"/>
      <c r="F22" s="2"/>
    </row>
    <row r="23" spans="1:6" x14ac:dyDescent="0.25">
      <c r="A23" s="2"/>
      <c r="B23" s="2"/>
      <c r="C23" s="2"/>
      <c r="D23" s="2"/>
      <c r="E23" s="2"/>
      <c r="F23" s="2"/>
    </row>
    <row r="24" spans="1:6" x14ac:dyDescent="0.25">
      <c r="A24" s="3" t="s">
        <v>23</v>
      </c>
      <c r="B24" s="3"/>
      <c r="C24" s="3"/>
      <c r="D24" s="3"/>
      <c r="E24" s="3"/>
      <c r="F24" s="3"/>
    </row>
    <row r="25" spans="1:6" x14ac:dyDescent="0.25">
      <c r="A25" s="5" t="s">
        <v>23</v>
      </c>
      <c r="B25" s="2"/>
      <c r="C25" s="2"/>
      <c r="D25" s="2"/>
      <c r="E25" s="2"/>
      <c r="F25" s="2"/>
    </row>
    <row r="26" spans="1:6" x14ac:dyDescent="0.25">
      <c r="A26" s="6" t="s">
        <v>24</v>
      </c>
      <c r="B26" s="7" t="s">
        <v>25</v>
      </c>
      <c r="C26" s="2"/>
      <c r="D26" s="2"/>
      <c r="E26" s="2"/>
      <c r="F26" s="2"/>
    </row>
    <row r="27" spans="1:6" x14ac:dyDescent="0.25">
      <c r="A27" s="8" t="s">
        <v>24</v>
      </c>
      <c r="B27" s="7" t="s">
        <v>26</v>
      </c>
      <c r="C27" s="2"/>
      <c r="D27" s="2"/>
      <c r="E27" s="2"/>
      <c r="F27" s="2"/>
    </row>
    <row r="28" spans="1:6" x14ac:dyDescent="0.25">
      <c r="A28" s="9" t="s">
        <v>24</v>
      </c>
      <c r="B28" s="7" t="s">
        <v>27</v>
      </c>
      <c r="C28" s="2"/>
      <c r="D28" s="2"/>
      <c r="E28" s="2"/>
      <c r="F28" s="2"/>
    </row>
    <row r="29" spans="1:6" x14ac:dyDescent="0.25">
      <c r="A29" s="2"/>
      <c r="B29" s="2"/>
      <c r="C29" s="2"/>
      <c r="D29" s="2"/>
      <c r="E29" s="2"/>
      <c r="F29" s="2"/>
    </row>
    <row r="30" spans="1:6" x14ac:dyDescent="0.25">
      <c r="A30" s="3" t="s">
        <v>28</v>
      </c>
      <c r="B30" s="3"/>
      <c r="C30" s="3"/>
      <c r="D30" s="3"/>
      <c r="E30" s="3"/>
      <c r="F30" s="3"/>
    </row>
    <row r="31" ht="60" customHeight="1" spans="1:6" x14ac:dyDescent="0.25">
      <c r="A31" s="2" t="s">
        <v>29</v>
      </c>
      <c r="B31" s="2"/>
      <c r="C31" s="2"/>
      <c r="D31" s="2"/>
      <c r="E31" s="2"/>
      <c r="F31" s="2"/>
    </row>
    <row r="32" spans="1:6" x14ac:dyDescent="0.25">
      <c r="A32" s="2"/>
      <c r="B32" s="2"/>
      <c r="C32" s="2"/>
      <c r="D32" s="2"/>
      <c r="E32" s="2"/>
      <c r="F32" s="2"/>
    </row>
    <row r="33" spans="1:6" x14ac:dyDescent="0.25">
      <c r="A33" s="3" t="s">
        <v>30</v>
      </c>
      <c r="B33" s="3"/>
      <c r="C33" s="3"/>
      <c r="D33" s="3"/>
      <c r="E33" s="3"/>
      <c r="F33" s="3"/>
    </row>
    <row r="34" ht="165" customHeight="1" spans="1:6" x14ac:dyDescent="0.25">
      <c r="A34" s="2" t="s">
        <v>31</v>
      </c>
      <c r="B34" s="2"/>
      <c r="C34" s="2"/>
      <c r="D34" s="2"/>
      <c r="E34" s="2"/>
      <c r="F34" s="2"/>
    </row>
    <row r="35" spans="1:6" x14ac:dyDescent="0.25">
      <c r="A35" s="2"/>
      <c r="B35" s="2"/>
      <c r="C35" s="2"/>
      <c r="D35" s="2"/>
      <c r="E35" s="2"/>
      <c r="F35" s="2"/>
    </row>
    <row r="36" spans="1:6" x14ac:dyDescent="0.25">
      <c r="A36" s="2"/>
      <c r="B36" s="2"/>
      <c r="C36" s="2"/>
      <c r="D36" s="2"/>
      <c r="E36" s="2"/>
      <c r="F36" s="2"/>
    </row>
    <row r="37" ht="32" customHeight="1" spans="1:6" x14ac:dyDescent="0.25">
      <c r="A37" s="10" t="s">
        <v>32</v>
      </c>
      <c r="B37" s="10"/>
      <c r="C37" s="10"/>
      <c r="D37" s="10"/>
      <c r="E37" s="10"/>
      <c r="F37" s="10"/>
    </row>
  </sheetData>
  <mergeCells count="29">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2:F22"/>
    <mergeCell ref="A24:F24"/>
    <mergeCell ref="A30:F30"/>
    <mergeCell ref="A31:F31"/>
    <mergeCell ref="A33:F33"/>
    <mergeCell ref="A34:F34"/>
    <mergeCell ref="A37:F37"/>
  </mergeCells>
  <hyperlinks>
    <hyperlink ref="A37"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pane ySplit="1" topLeftCell="A2" activePane="bottomLeft" state="frozen"/>
      <selection pane="bottomLeft"/>
    </sheetView>
  </sheetViews>
  <sheetFormatPr defaultRowHeight="15" outlineLevelRow="0" outlineLevelCol="0" x14ac:dyDescent="55"/>
  <cols>
    <col min="1" max="1" width="16" customWidth="1"/>
    <col min="2" max="2" width="30" customWidth="1"/>
    <col min="3" max="3" width="14" customWidth="1"/>
    <col min="4" max="4" width="22" customWidth="1"/>
    <col min="5" max="5" width="20" customWidth="1"/>
    <col min="6" max="6" width="46" customWidth="1"/>
  </cols>
  <sheetData>
    <row r="1" ht="30" customHeight="1" spans="1:6" x14ac:dyDescent="0.25">
      <c r="A1" s="11" t="s">
        <v>33</v>
      </c>
      <c r="B1" s="11" t="s">
        <v>34</v>
      </c>
      <c r="C1" s="11" t="s">
        <v>35</v>
      </c>
      <c r="D1" s="11" t="s">
        <v>36</v>
      </c>
      <c r="E1" s="11" t="s">
        <v>37</v>
      </c>
      <c r="F1" s="11" t="s">
        <v>38</v>
      </c>
    </row>
    <row r="2" ht="30" customHeight="1" spans="1:6" x14ac:dyDescent="0.25">
      <c r="A2" s="12" t="s">
        <v>39</v>
      </c>
      <c r="B2" s="13" t="s">
        <v>40</v>
      </c>
      <c r="C2" s="14" t="s">
        <v>41</v>
      </c>
      <c r="D2" s="13" t="s">
        <v>42</v>
      </c>
      <c r="E2" s="13" t="s">
        <v>43</v>
      </c>
      <c r="F2" s="13" t="s">
        <v>44</v>
      </c>
    </row>
    <row r="3" ht="30" customHeight="1" spans="1:6" x14ac:dyDescent="0.25">
      <c r="A3" s="12" t="s">
        <v>45</v>
      </c>
      <c r="B3" s="13" t="s">
        <v>46</v>
      </c>
      <c r="C3" s="14" t="s">
        <v>41</v>
      </c>
      <c r="D3" s="13" t="s">
        <v>42</v>
      </c>
      <c r="E3" s="13" t="s">
        <v>43</v>
      </c>
      <c r="F3" s="13" t="s">
        <v>47</v>
      </c>
    </row>
    <row r="4" ht="30" customHeight="1" spans="1:6" x14ac:dyDescent="0.25">
      <c r="A4" s="12" t="s">
        <v>48</v>
      </c>
      <c r="B4" s="13" t="s">
        <v>49</v>
      </c>
      <c r="C4" s="14" t="s">
        <v>41</v>
      </c>
      <c r="D4" s="13" t="s">
        <v>50</v>
      </c>
      <c r="E4" s="13" t="s">
        <v>51</v>
      </c>
      <c r="F4" s="13" t="s">
        <v>52</v>
      </c>
    </row>
    <row r="5" ht="30" customHeight="1" spans="1:6" x14ac:dyDescent="0.25">
      <c r="A5" s="12" t="s">
        <v>53</v>
      </c>
      <c r="B5" s="13" t="s">
        <v>54</v>
      </c>
      <c r="C5" s="14" t="s">
        <v>41</v>
      </c>
      <c r="D5" s="13" t="s">
        <v>50</v>
      </c>
      <c r="E5" s="13" t="s">
        <v>51</v>
      </c>
      <c r="F5" s="13" t="s">
        <v>55</v>
      </c>
    </row>
    <row r="6" ht="30" customHeight="1" spans="1:6" x14ac:dyDescent="0.25">
      <c r="A6" s="12" t="s">
        <v>56</v>
      </c>
      <c r="B6" s="13" t="s">
        <v>57</v>
      </c>
      <c r="C6" s="14" t="s">
        <v>41</v>
      </c>
      <c r="D6" s="13" t="s">
        <v>58</v>
      </c>
      <c r="E6" s="13" t="s">
        <v>51</v>
      </c>
      <c r="F6" s="13" t="s">
        <v>59</v>
      </c>
    </row>
    <row r="7" ht="45" customHeight="1" spans="1:6" x14ac:dyDescent="0.25">
      <c r="A7" s="12" t="s">
        <v>60</v>
      </c>
      <c r="B7" s="13" t="s">
        <v>61</v>
      </c>
      <c r="C7" s="14" t="s">
        <v>41</v>
      </c>
      <c r="D7" s="13" t="s">
        <v>62</v>
      </c>
      <c r="E7" s="13" t="s">
        <v>51</v>
      </c>
      <c r="F7" s="13" t="s">
        <v>63</v>
      </c>
    </row>
    <row r="8" ht="30" customHeight="1" spans="1:6" x14ac:dyDescent="0.25">
      <c r="A8" s="12" t="s">
        <v>64</v>
      </c>
      <c r="B8" s="13" t="s">
        <v>65</v>
      </c>
      <c r="C8" s="14" t="s">
        <v>41</v>
      </c>
      <c r="D8" s="13" t="s">
        <v>66</v>
      </c>
      <c r="E8" s="13" t="s">
        <v>51</v>
      </c>
      <c r="F8" s="13" t="s">
        <v>67</v>
      </c>
    </row>
    <row r="9" ht="30" customHeight="1" spans="1:6" x14ac:dyDescent="0.25">
      <c r="A9" s="12" t="s">
        <v>68</v>
      </c>
      <c r="B9" s="13" t="s">
        <v>69</v>
      </c>
      <c r="C9" s="14" t="s">
        <v>70</v>
      </c>
      <c r="D9" s="13" t="s">
        <v>71</v>
      </c>
      <c r="E9" s="13" t="s">
        <v>72</v>
      </c>
      <c r="F9" s="13" t="s">
        <v>73</v>
      </c>
    </row>
    <row r="10" ht="30" customHeight="1" spans="1:6" x14ac:dyDescent="0.25">
      <c r="A10" s="12" t="s">
        <v>74</v>
      </c>
      <c r="B10" s="13" t="s">
        <v>75</v>
      </c>
      <c r="C10" s="14" t="s">
        <v>70</v>
      </c>
      <c r="D10" s="13" t="s">
        <v>71</v>
      </c>
      <c r="E10" s="13" t="s">
        <v>72</v>
      </c>
      <c r="F10" s="13" t="s">
        <v>76</v>
      </c>
    </row>
    <row r="11" ht="30" customHeight="1" spans="1:6" x14ac:dyDescent="0.25">
      <c r="A11" s="12" t="s">
        <v>77</v>
      </c>
      <c r="B11" s="13" t="s">
        <v>78</v>
      </c>
      <c r="C11" s="14" t="s">
        <v>70</v>
      </c>
      <c r="D11" s="13" t="s">
        <v>79</v>
      </c>
      <c r="E11" s="13" t="s">
        <v>72</v>
      </c>
      <c r="F11" s="13" t="s">
        <v>80</v>
      </c>
    </row>
    <row r="12" ht="30" customHeight="1" spans="1:6" x14ac:dyDescent="0.25">
      <c r="A12" s="12" t="s">
        <v>81</v>
      </c>
      <c r="B12" s="13" t="s">
        <v>82</v>
      </c>
      <c r="C12" s="14" t="s">
        <v>70</v>
      </c>
      <c r="D12" s="13" t="s">
        <v>79</v>
      </c>
      <c r="E12" s="13" t="s">
        <v>72</v>
      </c>
      <c r="F12" s="13" t="s">
        <v>83</v>
      </c>
    </row>
    <row r="13" ht="30" customHeight="1" spans="1:6" x14ac:dyDescent="0.25">
      <c r="A13" s="12" t="s">
        <v>84</v>
      </c>
      <c r="B13" s="13" t="s">
        <v>85</v>
      </c>
      <c r="C13" s="14" t="s">
        <v>70</v>
      </c>
      <c r="D13" s="13" t="s">
        <v>79</v>
      </c>
      <c r="E13" s="13" t="s">
        <v>72</v>
      </c>
      <c r="F13" s="13" t="s">
        <v>86</v>
      </c>
    </row>
    <row r="14" ht="30" customHeight="1" spans="1:6" x14ac:dyDescent="0.25">
      <c r="A14" s="12" t="s">
        <v>87</v>
      </c>
      <c r="B14" s="13" t="s">
        <v>88</v>
      </c>
      <c r="C14" s="14" t="s">
        <v>70</v>
      </c>
      <c r="D14" s="13" t="s">
        <v>62</v>
      </c>
      <c r="E14" s="13" t="s">
        <v>72</v>
      </c>
      <c r="F14" s="13" t="s">
        <v>89</v>
      </c>
    </row>
    <row r="15" ht="45" customHeight="1" spans="1:6" x14ac:dyDescent="0.25">
      <c r="A15" s="12" t="s">
        <v>90</v>
      </c>
      <c r="B15" s="13" t="s">
        <v>91</v>
      </c>
      <c r="C15" s="14" t="s">
        <v>70</v>
      </c>
      <c r="D15" s="13" t="s">
        <v>62</v>
      </c>
      <c r="E15" s="13" t="s">
        <v>72</v>
      </c>
      <c r="F15" s="13" t="s">
        <v>92</v>
      </c>
    </row>
    <row r="16" ht="30" customHeight="1" spans="1:6" x14ac:dyDescent="0.25">
      <c r="A16" s="12" t="s">
        <v>93</v>
      </c>
      <c r="B16" s="13" t="s">
        <v>94</v>
      </c>
      <c r="C16" s="14" t="s">
        <v>95</v>
      </c>
      <c r="D16" s="13" t="s">
        <v>96</v>
      </c>
      <c r="E16" s="13" t="s">
        <v>51</v>
      </c>
      <c r="F16" s="13" t="s">
        <v>97</v>
      </c>
    </row>
  </sheetData>
  <dataValidations count="4">
    <dataValidation type="list" showErrorMessage="1" errorTitle="Invalid account type" error="Choose one of: Revenue, Expense, Other" sqref="C10:C16">
      <formula1>"Revenue,Expense,Other"</formula1>
    </dataValidation>
    <dataValidation type="list" showErrorMessage="1" errorTitle="Invalid account type" error="Choose one of: Revenue, Expense, Other" sqref="C2:C16">
      <formula1>"Revenue,Expense,Other"</formula1>
    </dataValidation>
    <dataValidation type="list" showErrorMessage="1" errorTitle="Invalid fund type" error="Choose one of: Unrestricted, Temporarily Restricted, N/A" sqref="E10:E16">
      <formula1>"Unrestricted,Temporarily Restricted,N/A"</formula1>
    </dataValidation>
    <dataValidation type="list" showErrorMessage="1" errorTitle="Invalid fund type" error="Choose one of: Unrestricted, Temporarily Restricted, N/A" sqref="E2:E16">
      <formula1>"Unrestricted,Temporarily Restricted,N/A"</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pane ySplit="3" topLeftCell="A4" activePane="bottomLeft" state="frozen"/>
      <selection pane="bottomLeft"/>
    </sheetView>
  </sheetViews>
  <sheetFormatPr defaultRowHeight="15" outlineLevelRow="0" outlineLevelCol="0" x14ac:dyDescent="55"/>
  <cols>
    <col min="1" max="1" width="16" customWidth="1"/>
    <col min="2" max="2" width="28" customWidth="1"/>
    <col min="3" max="5" width="14" customWidth="1"/>
  </cols>
  <sheetData>
    <row r="1" ht="30" customHeight="1" spans="1:5" x14ac:dyDescent="0.25">
      <c r="A1" s="2" t="s">
        <v>98</v>
      </c>
      <c r="B1" s="2"/>
      <c r="C1" s="2"/>
      <c r="D1" s="2"/>
      <c r="E1" s="2"/>
    </row>
    <row r="2" spans="2:2" x14ac:dyDescent="0.25">
      <c r="B2" s="2"/>
    </row>
    <row r="3" ht="30" customHeight="1" spans="1:5" x14ac:dyDescent="0.25">
      <c r="A3" s="11" t="s">
        <v>33</v>
      </c>
      <c r="B3" s="11" t="s">
        <v>34</v>
      </c>
      <c r="C3" s="11" t="s">
        <v>99</v>
      </c>
      <c r="D3" s="11" t="s">
        <v>100</v>
      </c>
      <c r="E3" s="11" t="s">
        <v>101</v>
      </c>
    </row>
    <row r="4" spans="1:5" x14ac:dyDescent="0.25">
      <c r="A4" s="12" t="s">
        <v>39</v>
      </c>
      <c r="B4" s="15">
        <f>IFERROR(INDEX('Chart of Accounts'!$B$2:$B$16,MATCH($A4,'Chart of Accounts'!$A$2:$A$16,0)),"(unknown account)")</f>
      </c>
      <c r="C4" s="16">
        <v>18500</v>
      </c>
      <c r="D4" s="16">
        <v>17250</v>
      </c>
      <c r="E4" s="16">
        <v>19800</v>
      </c>
    </row>
    <row r="5" spans="1:5" x14ac:dyDescent="0.25">
      <c r="A5" s="12" t="s">
        <v>45</v>
      </c>
      <c r="B5" s="15">
        <f>IFERROR(INDEX('Chart of Accounts'!$B$2:$B$16,MATCH($A5,'Chart of Accounts'!$A$2:$A$16,0)),"(unknown account)")</f>
      </c>
      <c r="C5" s="16">
        <v>12000</v>
      </c>
      <c r="D5" s="16">
        <v>12000</v>
      </c>
      <c r="E5" s="16">
        <v>11500</v>
      </c>
    </row>
    <row r="6" spans="1:5" x14ac:dyDescent="0.25">
      <c r="A6" s="12" t="s">
        <v>48</v>
      </c>
      <c r="B6" s="15">
        <f>IFERROR(INDEX('Chart of Accounts'!$B$2:$B$16,MATCH($A6,'Chart of Accounts'!$A$2:$A$16,0)),"(unknown account)")</f>
      </c>
      <c r="C6" s="16">
        <v>9750</v>
      </c>
      <c r="D6" s="16">
        <v>8700</v>
      </c>
      <c r="E6" s="16">
        <v>11200</v>
      </c>
    </row>
    <row r="7" spans="1:5" x14ac:dyDescent="0.25">
      <c r="A7" s="12" t="s">
        <v>53</v>
      </c>
      <c r="B7" s="15">
        <f>IFERROR(INDEX('Chart of Accounts'!$B$2:$B$16,MATCH($A7,'Chart of Accounts'!$A$2:$A$16,0)),"(unknown account)")</f>
      </c>
      <c r="C7" s="16">
        <v>6200</v>
      </c>
      <c r="D7" s="16">
        <v>6500</v>
      </c>
      <c r="E7" s="16">
        <v>6100</v>
      </c>
    </row>
    <row r="8" spans="1:5" x14ac:dyDescent="0.25">
      <c r="A8" s="12" t="s">
        <v>56</v>
      </c>
      <c r="B8" s="15">
        <f>IFERROR(INDEX('Chart of Accounts'!$B$2:$B$16,MATCH($A8,'Chart of Accounts'!$A$2:$A$16,0)),"(unknown account)")</f>
      </c>
      <c r="C8" s="16">
        <v>7150</v>
      </c>
      <c r="D8" s="16">
        <v>7300</v>
      </c>
      <c r="E8" s="16">
        <v>7250</v>
      </c>
    </row>
    <row r="9" spans="1:5" x14ac:dyDescent="0.25">
      <c r="A9" s="12" t="s">
        <v>60</v>
      </c>
      <c r="B9" s="15">
        <f>IFERROR(INDEX('Chart of Accounts'!$B$2:$B$16,MATCH($A9,'Chart of Accounts'!$A$2:$A$16,0)),"(unknown account)")</f>
      </c>
      <c r="C9" s="16">
        <v>3150</v>
      </c>
      <c r="D9" s="16">
        <v>2550</v>
      </c>
      <c r="E9" s="16">
        <v>11500</v>
      </c>
    </row>
    <row r="10" spans="1:5" x14ac:dyDescent="0.25">
      <c r="A10" s="12" t="s">
        <v>64</v>
      </c>
      <c r="B10" s="15">
        <f>IFERROR(INDEX('Chart of Accounts'!$B$2:$B$16,MATCH($A10,'Chart of Accounts'!$A$2:$A$16,0)),"(unknown account)")</f>
      </c>
      <c r="C10" s="16">
        <v>2650</v>
      </c>
      <c r="D10" s="16">
        <v>2400</v>
      </c>
      <c r="E10" s="16">
        <v>2700</v>
      </c>
    </row>
    <row r="11" spans="1:5" x14ac:dyDescent="0.25">
      <c r="A11" s="12" t="s">
        <v>68</v>
      </c>
      <c r="B11" s="15">
        <f>IFERROR(INDEX('Chart of Accounts'!$B$2:$B$16,MATCH($A11,'Chart of Accounts'!$A$2:$A$16,0)),"(unknown account)")</f>
      </c>
      <c r="C11" s="16">
        <v>21800</v>
      </c>
      <c r="D11" s="16">
        <v>22300</v>
      </c>
      <c r="E11" s="16">
        <v>22700</v>
      </c>
    </row>
    <row r="12" spans="1:5" x14ac:dyDescent="0.25">
      <c r="A12" s="12" t="s">
        <v>74</v>
      </c>
      <c r="B12" s="15">
        <f>IFERROR(INDEX('Chart of Accounts'!$B$2:$B$16,MATCH($A12,'Chart of Accounts'!$A$2:$A$16,0)),"(unknown account)")</f>
      </c>
      <c r="C12" s="16">
        <v>3450</v>
      </c>
      <c r="D12" s="16">
        <v>2900</v>
      </c>
      <c r="E12" s="16">
        <v>3800</v>
      </c>
    </row>
    <row r="13" spans="1:5" x14ac:dyDescent="0.25">
      <c r="A13" s="12" t="s">
        <v>77</v>
      </c>
      <c r="B13" s="15">
        <f>IFERROR(INDEX('Chart of Accounts'!$B$2:$B$16,MATCH($A13,'Chart of Accounts'!$A$2:$A$16,0)),"(unknown account)")</f>
      </c>
      <c r="C13" s="16">
        <v>9500</v>
      </c>
      <c r="D13" s="16">
        <v>9600</v>
      </c>
      <c r="E13" s="16">
        <v>9500</v>
      </c>
    </row>
    <row r="14" spans="1:5" x14ac:dyDescent="0.25">
      <c r="A14" s="12" t="s">
        <v>81</v>
      </c>
      <c r="B14" s="15">
        <f>IFERROR(INDEX('Chart of Accounts'!$B$2:$B$16,MATCH($A14,'Chart of Accounts'!$A$2:$A$16,0)),"(unknown account)")</f>
      </c>
      <c r="C14" s="16">
        <v>4150</v>
      </c>
      <c r="D14" s="16">
        <v>4250</v>
      </c>
      <c r="E14" s="16">
        <v>4200</v>
      </c>
    </row>
    <row r="15" spans="1:5" x14ac:dyDescent="0.25">
      <c r="A15" s="12" t="s">
        <v>84</v>
      </c>
      <c r="B15" s="15">
        <f>IFERROR(INDEX('Chart of Accounts'!$B$2:$B$16,MATCH($A15,'Chart of Accounts'!$A$2:$A$16,0)),"(unknown account)")</f>
      </c>
      <c r="C15" s="16">
        <v>2100</v>
      </c>
      <c r="D15" s="16">
        <v>1680</v>
      </c>
      <c r="E15" s="16">
        <v>2600</v>
      </c>
    </row>
    <row r="16" spans="1:5" x14ac:dyDescent="0.25">
      <c r="A16" s="12" t="s">
        <v>87</v>
      </c>
      <c r="B16" s="15">
        <f>IFERROR(INDEX('Chart of Accounts'!$B$2:$B$16,MATCH($A16,'Chart of Accounts'!$A$2:$A$16,0)),"(unknown account)")</f>
      </c>
      <c r="C16" s="16">
        <v>3100</v>
      </c>
      <c r="D16" s="16">
        <v>2900</v>
      </c>
      <c r="E16" s="16">
        <v>3300</v>
      </c>
    </row>
    <row r="17" spans="1:5" x14ac:dyDescent="0.25">
      <c r="A17" s="12" t="s">
        <v>90</v>
      </c>
      <c r="B17" s="15">
        <f>IFERROR(INDEX('Chart of Accounts'!$B$2:$B$16,MATCH($A17,'Chart of Accounts'!$A$2:$A$16,0)),"(unknown account)")</f>
      </c>
      <c r="C17" s="16">
        <v>1450</v>
      </c>
      <c r="D17" s="16">
        <v>1050</v>
      </c>
      <c r="E17" s="16">
        <v>6150</v>
      </c>
    </row>
    <row r="18" spans="1:5" x14ac:dyDescent="0.25">
      <c r="A18" s="12" t="s">
        <v>93</v>
      </c>
      <c r="B18" s="15">
        <f>IFERROR(INDEX('Chart of Accounts'!$B$2:$B$16,MATCH($A18,'Chart of Accounts'!$A$2:$A$16,0)),"(unknown account)")</f>
      </c>
      <c r="C18" s="16">
        <v>175</v>
      </c>
      <c r="D18" s="16">
        <v>140</v>
      </c>
      <c r="E18" s="16">
        <v>190</v>
      </c>
    </row>
  </sheetData>
  <mergeCells count="1">
    <mergeCell ref="A1:E1"/>
  </mergeCells>
  <dataValidations count="2">
    <dataValidation type="decimal" allowBlank="1" showErrorMessage="1" errorTitle="Invalid number" error="Enter a number between -1000000 and 1000000" sqref="C10:E18">
      <formula1>-1000000</formula1>
      <formula2>1000000</formula2>
    </dataValidation>
    <dataValidation type="decimal" allowBlank="1" showErrorMessage="1" errorTitle="Invalid number" error="Enter a number between -1000000 and 1000000" sqref="C4:E18">
      <formula1>-1000000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pane ySplit="3" topLeftCell="A4" activePane="bottomLeft" state="frozen"/>
      <selection pane="bottomLeft"/>
    </sheetView>
  </sheetViews>
  <sheetFormatPr defaultRowHeight="15" outlineLevelRow="0" outlineLevelCol="0" x14ac:dyDescent="55"/>
  <cols>
    <col min="1" max="1" width="16" customWidth="1"/>
    <col min="2" max="2" width="28" customWidth="1"/>
    <col min="3" max="5" width="14" customWidth="1"/>
  </cols>
  <sheetData>
    <row r="1" ht="45" customHeight="1" spans="1:5" x14ac:dyDescent="0.25">
      <c r="A1" s="2" t="s">
        <v>102</v>
      </c>
      <c r="B1" s="2"/>
      <c r="C1" s="2"/>
      <c r="D1" s="2"/>
      <c r="E1" s="2"/>
    </row>
    <row r="2" spans="2:2" x14ac:dyDescent="0.25">
      <c r="B2" s="2"/>
    </row>
    <row r="3" ht="30" customHeight="1" spans="1:5" x14ac:dyDescent="0.25">
      <c r="A3" s="11" t="s">
        <v>33</v>
      </c>
      <c r="B3" s="11" t="s">
        <v>34</v>
      </c>
      <c r="C3" s="11" t="s">
        <v>99</v>
      </c>
      <c r="D3" s="11" t="s">
        <v>100</v>
      </c>
      <c r="E3" s="11" t="s">
        <v>101</v>
      </c>
    </row>
    <row r="4" spans="1:5" x14ac:dyDescent="0.25">
      <c r="A4" s="12" t="s">
        <v>39</v>
      </c>
      <c r="B4" s="15">
        <f>IFERROR(INDEX('Chart of Accounts'!$B$2:$B$16,MATCH($A4,'Chart of Accounts'!$A$2:$A$16,0)),"(unknown account)")</f>
      </c>
      <c r="C4" s="16">
        <v>18000</v>
      </c>
      <c r="D4" s="16">
        <v>18000</v>
      </c>
      <c r="E4" s="16">
        <v>19000</v>
      </c>
    </row>
    <row r="5" spans="1:5" x14ac:dyDescent="0.25">
      <c r="A5" s="12" t="s">
        <v>45</v>
      </c>
      <c r="B5" s="15">
        <f>IFERROR(INDEX('Chart of Accounts'!$B$2:$B$16,MATCH($A5,'Chart of Accounts'!$A$2:$A$16,0)),"(unknown account)")</f>
      </c>
      <c r="C5" s="16">
        <v>12000</v>
      </c>
      <c r="D5" s="16">
        <v>12000</v>
      </c>
      <c r="E5" s="16">
        <v>12000</v>
      </c>
    </row>
    <row r="6" spans="1:5" x14ac:dyDescent="0.25">
      <c r="A6" s="12" t="s">
        <v>48</v>
      </c>
      <c r="B6" s="15">
        <f>IFERROR(INDEX('Chart of Accounts'!$B$2:$B$16,MATCH($A6,'Chart of Accounts'!$A$2:$A$16,0)),"(unknown account)")</f>
      </c>
      <c r="C6" s="16">
        <v>9000</v>
      </c>
      <c r="D6" s="16">
        <v>9500</v>
      </c>
      <c r="E6" s="16">
        <v>10000</v>
      </c>
    </row>
    <row r="7" spans="1:5" x14ac:dyDescent="0.25">
      <c r="A7" s="12" t="s">
        <v>53</v>
      </c>
      <c r="B7" s="15">
        <f>IFERROR(INDEX('Chart of Accounts'!$B$2:$B$16,MATCH($A7,'Chart of Accounts'!$A$2:$A$16,0)),"(unknown account)")</f>
      </c>
      <c r="C7" s="16">
        <v>6000</v>
      </c>
      <c r="D7" s="16">
        <v>6000</v>
      </c>
      <c r="E7" s="16">
        <v>6500</v>
      </c>
    </row>
    <row r="8" spans="1:5" x14ac:dyDescent="0.25">
      <c r="A8" s="12" t="s">
        <v>56</v>
      </c>
      <c r="B8" s="15">
        <f>IFERROR(INDEX('Chart of Accounts'!$B$2:$B$16,MATCH($A8,'Chart of Accounts'!$A$2:$A$16,0)),"(unknown account)")</f>
      </c>
      <c r="C8" s="16">
        <v>7000</v>
      </c>
      <c r="D8" s="16">
        <v>7200</v>
      </c>
      <c r="E8" s="16">
        <v>7400</v>
      </c>
    </row>
    <row r="9" spans="1:5" x14ac:dyDescent="0.25">
      <c r="A9" s="12" t="s">
        <v>60</v>
      </c>
      <c r="B9" s="15">
        <f>IFERROR(INDEX('Chart of Accounts'!$B$2:$B$16,MATCH($A9,'Chart of Accounts'!$A$2:$A$16,0)),"(unknown account)")</f>
      </c>
      <c r="C9" s="16">
        <v>4000</v>
      </c>
      <c r="D9" s="16">
        <v>3000</v>
      </c>
      <c r="E9" s="16">
        <v>9000</v>
      </c>
    </row>
    <row r="10" spans="1:5" x14ac:dyDescent="0.25">
      <c r="A10" s="12" t="s">
        <v>64</v>
      </c>
      <c r="B10" s="15">
        <f>IFERROR(INDEX('Chart of Accounts'!$B$2:$B$16,MATCH($A10,'Chart of Accounts'!$A$2:$A$16,0)),"(unknown account)")</f>
      </c>
      <c r="C10" s="16">
        <v>2500</v>
      </c>
      <c r="D10" s="16">
        <v>2500</v>
      </c>
      <c r="E10" s="16">
        <v>2500</v>
      </c>
    </row>
    <row r="11" spans="1:5" x14ac:dyDescent="0.25">
      <c r="A11" s="12" t="s">
        <v>68</v>
      </c>
      <c r="B11" s="15">
        <f>IFERROR(INDEX('Chart of Accounts'!$B$2:$B$16,MATCH($A11,'Chart of Accounts'!$A$2:$A$16,0)),"(unknown account)")</f>
      </c>
      <c r="C11" s="16">
        <v>22000</v>
      </c>
      <c r="D11" s="16">
        <v>22000</v>
      </c>
      <c r="E11" s="16">
        <v>22500</v>
      </c>
    </row>
    <row r="12" spans="1:5" x14ac:dyDescent="0.25">
      <c r="A12" s="12" t="s">
        <v>74</v>
      </c>
      <c r="B12" s="15">
        <f>IFERROR(INDEX('Chart of Accounts'!$B$2:$B$16,MATCH($A12,'Chart of Accounts'!$A$2:$A$16,0)),"(unknown account)")</f>
      </c>
      <c r="C12" s="16">
        <v>3200</v>
      </c>
      <c r="D12" s="16">
        <v>3000</v>
      </c>
      <c r="E12" s="16">
        <v>3500</v>
      </c>
    </row>
    <row r="13" spans="1:5" x14ac:dyDescent="0.25">
      <c r="A13" s="12" t="s">
        <v>77</v>
      </c>
      <c r="B13" s="15">
        <f>IFERROR(INDEX('Chart of Accounts'!$B$2:$B$16,MATCH($A13,'Chart of Accounts'!$A$2:$A$16,0)),"(unknown account)")</f>
      </c>
      <c r="C13" s="16">
        <v>9500</v>
      </c>
      <c r="D13" s="16">
        <v>9500</v>
      </c>
      <c r="E13" s="16">
        <v>9500</v>
      </c>
    </row>
    <row r="14" spans="1:5" x14ac:dyDescent="0.25">
      <c r="A14" s="12" t="s">
        <v>81</v>
      </c>
      <c r="B14" s="15">
        <f>IFERROR(INDEX('Chart of Accounts'!$B$2:$B$16,MATCH($A14,'Chart of Accounts'!$A$2:$A$16,0)),"(unknown account)")</f>
      </c>
      <c r="C14" s="16">
        <v>4200</v>
      </c>
      <c r="D14" s="16">
        <v>4200</v>
      </c>
      <c r="E14" s="16">
        <v>4200</v>
      </c>
    </row>
    <row r="15" spans="1:5" x14ac:dyDescent="0.25">
      <c r="A15" s="12" t="s">
        <v>84</v>
      </c>
      <c r="B15" s="15">
        <f>IFERROR(INDEX('Chart of Accounts'!$B$2:$B$16,MATCH($A15,'Chart of Accounts'!$A$2:$A$16,0)),"(unknown account)")</f>
      </c>
      <c r="C15" s="16">
        <v>1800</v>
      </c>
      <c r="D15" s="16">
        <v>1500</v>
      </c>
      <c r="E15" s="16">
        <v>2200</v>
      </c>
    </row>
    <row r="16" spans="1:5" x14ac:dyDescent="0.25">
      <c r="A16" s="12" t="s">
        <v>87</v>
      </c>
      <c r="B16" s="15">
        <f>IFERROR(INDEX('Chart of Accounts'!$B$2:$B$16,MATCH($A16,'Chart of Accounts'!$A$2:$A$16,0)),"(unknown account)")</f>
      </c>
      <c r="C16" s="16">
        <v>3000</v>
      </c>
      <c r="D16" s="16">
        <v>3000</v>
      </c>
      <c r="E16" s="16">
        <v>3200</v>
      </c>
    </row>
    <row r="17" spans="1:5" x14ac:dyDescent="0.25">
      <c r="A17" s="12" t="s">
        <v>90</v>
      </c>
      <c r="B17" s="15">
        <f>IFERROR(INDEX('Chart of Accounts'!$B$2:$B$16,MATCH($A17,'Chart of Accounts'!$A$2:$A$16,0)),"(unknown account)")</f>
      </c>
      <c r="C17" s="16">
        <v>1800</v>
      </c>
      <c r="D17" s="16">
        <v>1200</v>
      </c>
      <c r="E17" s="16">
        <v>5000</v>
      </c>
    </row>
    <row r="18" spans="1:5" x14ac:dyDescent="0.25">
      <c r="A18" s="12" t="s">
        <v>93</v>
      </c>
      <c r="B18" s="15">
        <f>IFERROR(INDEX('Chart of Accounts'!$B$2:$B$16,MATCH($A18,'Chart of Accounts'!$A$2:$A$16,0)),"(unknown account)")</f>
      </c>
      <c r="C18" s="16">
        <v>150</v>
      </c>
      <c r="D18" s="16">
        <v>150</v>
      </c>
      <c r="E18" s="16">
        <v>160</v>
      </c>
    </row>
  </sheetData>
  <mergeCells count="1">
    <mergeCell ref="A1:E1"/>
  </mergeCells>
  <dataValidations count="2">
    <dataValidation type="decimal" allowBlank="1" showErrorMessage="1" errorTitle="Invalid number" error="Enter a number between -1000000 and 1000000" sqref="C10:E18">
      <formula1>-1000000</formula1>
      <formula2>1000000</formula2>
    </dataValidation>
    <dataValidation type="decimal" allowBlank="1" showErrorMessage="1" errorTitle="Invalid number" error="Enter a number between -1000000 and 1000000" sqref="C4:E18">
      <formula1>-1000000</formula1>
      <formula2>1000000</formula2>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pane ySplit="4" topLeftCell="A5" activePane="bottomLeft" state="frozen"/>
      <selection pane="bottomLeft"/>
    </sheetView>
  </sheetViews>
  <sheetFormatPr defaultRowHeight="15" outlineLevelRow="0" outlineLevelCol="0" x14ac:dyDescent="55"/>
  <cols>
    <col min="1" max="1" width="16" customWidth="1"/>
    <col min="2" max="2" width="26" customWidth="1"/>
    <col min="3" max="3" width="14" customWidth="1"/>
    <col min="4" max="5" width="18" customWidth="1"/>
    <col min="6" max="8" width="14" customWidth="1"/>
    <col min="9" max="9" width="12" customWidth="1"/>
    <col min="10" max="10" width="16" customWidth="1"/>
    <col min="11" max="11" width="15" customWidth="1"/>
    <col min="12" max="12" width="12" customWidth="1"/>
  </cols>
  <sheetData>
    <row r="1" ht="30" customHeight="1" spans="1:12" x14ac:dyDescent="0.25">
      <c r="A1" s="2" t="s">
        <v>103</v>
      </c>
      <c r="B1" s="2"/>
      <c r="C1" s="2"/>
      <c r="D1" s="2"/>
      <c r="E1" s="2"/>
      <c r="F1" s="2"/>
      <c r="G1" s="2"/>
      <c r="H1" s="2"/>
      <c r="I1" s="2"/>
      <c r="J1" s="2"/>
      <c r="K1" s="2"/>
      <c r="L1" s="2"/>
    </row>
    <row r="2" spans="1:11" x14ac:dyDescent="0.25">
      <c r="A2" s="17" t="s">
        <v>104</v>
      </c>
      <c r="B2" s="18">
        <f>'Dashboard'!$B$3</f>
      </c>
      <c r="D2" s="2"/>
      <c r="E2" s="2"/>
      <c r="K2" s="2"/>
    </row>
    <row r="3" spans="2:11" x14ac:dyDescent="0.25">
      <c r="B3" s="2"/>
      <c r="D3" s="2"/>
      <c r="E3" s="2"/>
      <c r="K3" s="2"/>
    </row>
    <row r="4" ht="30" customHeight="1" spans="1:12" x14ac:dyDescent="0.25">
      <c r="A4" s="11" t="s">
        <v>33</v>
      </c>
      <c r="B4" s="11" t="s">
        <v>34</v>
      </c>
      <c r="C4" s="11" t="s">
        <v>35</v>
      </c>
      <c r="D4" s="11" t="s">
        <v>36</v>
      </c>
      <c r="E4" s="11" t="s">
        <v>37</v>
      </c>
      <c r="F4" s="11" t="s">
        <v>105</v>
      </c>
      <c r="G4" s="11" t="s">
        <v>106</v>
      </c>
      <c r="H4" s="11" t="s">
        <v>107</v>
      </c>
      <c r="I4" s="11" t="s">
        <v>108</v>
      </c>
      <c r="J4" s="11" t="s">
        <v>109</v>
      </c>
      <c r="K4" s="11" t="s">
        <v>110</v>
      </c>
      <c r="L4" s="11" t="s">
        <v>111</v>
      </c>
    </row>
    <row r="5" spans="1:12" x14ac:dyDescent="0.25">
      <c r="A5" s="19">
        <f>'Chart of Accounts'!A2</f>
      </c>
      <c r="B5" s="15">
        <f>IFERROR(INDEX('Chart of Accounts'!$B$2:$B$16,MATCH($A5,'Chart of Accounts'!$A$2:$A$16,0)),"(unknown account)")</f>
      </c>
      <c r="C5" s="19">
        <f>IFERROR(INDEX('Chart of Accounts'!$C$2:$C$16,MATCH($A5,'Chart of Accounts'!$A$2:$A$16,0)),"(unknown type)")</f>
      </c>
      <c r="D5" s="20">
        <f>IFERROR(INDEX('Chart of Accounts'!$D$2:$D$16,MATCH($A5,'Chart of Accounts'!$A$2:$A$16,0)),"(unknown category)")</f>
      </c>
      <c r="E5" s="20">
        <f>IFERROR(INDEX('Chart of Accounts'!$E$2:$E$16,MATCH($A5,'Chart of Accounts'!$A$2:$A$16,0)),"(unknown fund)")</f>
      </c>
      <c r="F5" s="21">
        <f>IFERROR(INDEX('Actuals Input'!$C$4:$E$18,MATCH($A5,'Actuals Input'!$A$4:$A$18,0),MATCH($B$2,'Actuals Input'!$C$3:$E$3,0)),0)</f>
      </c>
      <c r="G5" s="21">
        <f>IFERROR(INDEX('Budget Input'!$C$4:$E$18,MATCH($A5,'Budget Input'!$A$4:$A$18,0),MATCH($B$2,'Budget Input'!$C$3:$E$3,0)),0)</f>
      </c>
      <c r="H5" s="21">
        <f>F5-G5</f>
      </c>
      <c r="I5" s="22">
        <f>IFERROR(H5/ABS(G5),0)</f>
      </c>
      <c r="J5" s="21">
        <f>ABS(H5)</f>
      </c>
      <c r="K5" s="20">
        <f>IF(ABS(I5)&gt;0.1,1,0)</f>
      </c>
      <c r="L5" s="23">
        <f>IF(K5=1,"Review","OK")</f>
      </c>
    </row>
    <row r="6" spans="1:12" x14ac:dyDescent="0.25">
      <c r="A6" s="19">
        <f>'Chart of Accounts'!A3</f>
      </c>
      <c r="B6" s="15">
        <f>IFERROR(INDEX('Chart of Accounts'!$B$2:$B$16,MATCH($A6,'Chart of Accounts'!$A$2:$A$16,0)),"(unknown account)")</f>
      </c>
      <c r="C6" s="19">
        <f>IFERROR(INDEX('Chart of Accounts'!$C$2:$C$16,MATCH($A6,'Chart of Accounts'!$A$2:$A$16,0)),"(unknown type)")</f>
      </c>
      <c r="D6" s="20">
        <f>IFERROR(INDEX('Chart of Accounts'!$D$2:$D$16,MATCH($A6,'Chart of Accounts'!$A$2:$A$16,0)),"(unknown category)")</f>
      </c>
      <c r="E6" s="20">
        <f>IFERROR(INDEX('Chart of Accounts'!$E$2:$E$16,MATCH($A6,'Chart of Accounts'!$A$2:$A$16,0)),"(unknown fund)")</f>
      </c>
      <c r="F6" s="21">
        <f>IFERROR(INDEX('Actuals Input'!$C$4:$E$18,MATCH($A6,'Actuals Input'!$A$4:$A$18,0),MATCH($B$2,'Actuals Input'!$C$3:$E$3,0)),0)</f>
      </c>
      <c r="G6" s="21">
        <f>IFERROR(INDEX('Budget Input'!$C$4:$E$18,MATCH($A6,'Budget Input'!$A$4:$A$18,0),MATCH($B$2,'Budget Input'!$C$3:$E$3,0)),0)</f>
      </c>
      <c r="H6" s="21">
        <f>F6-G6</f>
      </c>
      <c r="I6" s="22">
        <f>IFERROR(H6/ABS(G6),0)</f>
      </c>
      <c r="J6" s="21">
        <f>ABS(H6)</f>
      </c>
      <c r="K6" s="20">
        <f>IF(ABS(I6)&gt;0.1,1,0)</f>
      </c>
      <c r="L6" s="23">
        <f>IF(K6=1,"Review","OK")</f>
      </c>
    </row>
    <row r="7" spans="1:12" x14ac:dyDescent="0.25">
      <c r="A7" s="19">
        <f>'Chart of Accounts'!A4</f>
      </c>
      <c r="B7" s="15">
        <f>IFERROR(INDEX('Chart of Accounts'!$B$2:$B$16,MATCH($A7,'Chart of Accounts'!$A$2:$A$16,0)),"(unknown account)")</f>
      </c>
      <c r="C7" s="19">
        <f>IFERROR(INDEX('Chart of Accounts'!$C$2:$C$16,MATCH($A7,'Chart of Accounts'!$A$2:$A$16,0)),"(unknown type)")</f>
      </c>
      <c r="D7" s="20">
        <f>IFERROR(INDEX('Chart of Accounts'!$D$2:$D$16,MATCH($A7,'Chart of Accounts'!$A$2:$A$16,0)),"(unknown category)")</f>
      </c>
      <c r="E7" s="20">
        <f>IFERROR(INDEX('Chart of Accounts'!$E$2:$E$16,MATCH($A7,'Chart of Accounts'!$A$2:$A$16,0)),"(unknown fund)")</f>
      </c>
      <c r="F7" s="21">
        <f>IFERROR(INDEX('Actuals Input'!$C$4:$E$18,MATCH($A7,'Actuals Input'!$A$4:$A$18,0),MATCH($B$2,'Actuals Input'!$C$3:$E$3,0)),0)</f>
      </c>
      <c r="G7" s="21">
        <f>IFERROR(INDEX('Budget Input'!$C$4:$E$18,MATCH($A7,'Budget Input'!$A$4:$A$18,0),MATCH($B$2,'Budget Input'!$C$3:$E$3,0)),0)</f>
      </c>
      <c r="H7" s="21">
        <f>F7-G7</f>
      </c>
      <c r="I7" s="22">
        <f>IFERROR(H7/ABS(G7),0)</f>
      </c>
      <c r="J7" s="21">
        <f>ABS(H7)</f>
      </c>
      <c r="K7" s="20">
        <f>IF(ABS(I7)&gt;0.1,1,0)</f>
      </c>
      <c r="L7" s="23">
        <f>IF(K7=1,"Review","OK")</f>
      </c>
    </row>
    <row r="8" spans="1:12" x14ac:dyDescent="0.25">
      <c r="A8" s="19">
        <f>'Chart of Accounts'!A5</f>
      </c>
      <c r="B8" s="15">
        <f>IFERROR(INDEX('Chart of Accounts'!$B$2:$B$16,MATCH($A8,'Chart of Accounts'!$A$2:$A$16,0)),"(unknown account)")</f>
      </c>
      <c r="C8" s="19">
        <f>IFERROR(INDEX('Chart of Accounts'!$C$2:$C$16,MATCH($A8,'Chart of Accounts'!$A$2:$A$16,0)),"(unknown type)")</f>
      </c>
      <c r="D8" s="20">
        <f>IFERROR(INDEX('Chart of Accounts'!$D$2:$D$16,MATCH($A8,'Chart of Accounts'!$A$2:$A$16,0)),"(unknown category)")</f>
      </c>
      <c r="E8" s="20">
        <f>IFERROR(INDEX('Chart of Accounts'!$E$2:$E$16,MATCH($A8,'Chart of Accounts'!$A$2:$A$16,0)),"(unknown fund)")</f>
      </c>
      <c r="F8" s="21">
        <f>IFERROR(INDEX('Actuals Input'!$C$4:$E$18,MATCH($A8,'Actuals Input'!$A$4:$A$18,0),MATCH($B$2,'Actuals Input'!$C$3:$E$3,0)),0)</f>
      </c>
      <c r="G8" s="21">
        <f>IFERROR(INDEX('Budget Input'!$C$4:$E$18,MATCH($A8,'Budget Input'!$A$4:$A$18,0),MATCH($B$2,'Budget Input'!$C$3:$E$3,0)),0)</f>
      </c>
      <c r="H8" s="21">
        <f>F8-G8</f>
      </c>
      <c r="I8" s="22">
        <f>IFERROR(H8/ABS(G8),0)</f>
      </c>
      <c r="J8" s="21">
        <f>ABS(H8)</f>
      </c>
      <c r="K8" s="20">
        <f>IF(ABS(I8)&gt;0.1,1,0)</f>
      </c>
      <c r="L8" s="23">
        <f>IF(K8=1,"Review","OK")</f>
      </c>
    </row>
    <row r="9" spans="1:12" x14ac:dyDescent="0.25">
      <c r="A9" s="19">
        <f>'Chart of Accounts'!A6</f>
      </c>
      <c r="B9" s="15">
        <f>IFERROR(INDEX('Chart of Accounts'!$B$2:$B$16,MATCH($A9,'Chart of Accounts'!$A$2:$A$16,0)),"(unknown account)")</f>
      </c>
      <c r="C9" s="19">
        <f>IFERROR(INDEX('Chart of Accounts'!$C$2:$C$16,MATCH($A9,'Chart of Accounts'!$A$2:$A$16,0)),"(unknown type)")</f>
      </c>
      <c r="D9" s="20">
        <f>IFERROR(INDEX('Chart of Accounts'!$D$2:$D$16,MATCH($A9,'Chart of Accounts'!$A$2:$A$16,0)),"(unknown category)")</f>
      </c>
      <c r="E9" s="20">
        <f>IFERROR(INDEX('Chart of Accounts'!$E$2:$E$16,MATCH($A9,'Chart of Accounts'!$A$2:$A$16,0)),"(unknown fund)")</f>
      </c>
      <c r="F9" s="21">
        <f>IFERROR(INDEX('Actuals Input'!$C$4:$E$18,MATCH($A9,'Actuals Input'!$A$4:$A$18,0),MATCH($B$2,'Actuals Input'!$C$3:$E$3,0)),0)</f>
      </c>
      <c r="G9" s="21">
        <f>IFERROR(INDEX('Budget Input'!$C$4:$E$18,MATCH($A9,'Budget Input'!$A$4:$A$18,0),MATCH($B$2,'Budget Input'!$C$3:$E$3,0)),0)</f>
      </c>
      <c r="H9" s="21">
        <f>F9-G9</f>
      </c>
      <c r="I9" s="22">
        <f>IFERROR(H9/ABS(G9),0)</f>
      </c>
      <c r="J9" s="21">
        <f>ABS(H9)</f>
      </c>
      <c r="K9" s="20">
        <f>IF(ABS(I9)&gt;0.1,1,0)</f>
      </c>
      <c r="L9" s="23">
        <f>IF(K9=1,"Review","OK")</f>
      </c>
    </row>
    <row r="10" spans="1:12" x14ac:dyDescent="0.25">
      <c r="A10" s="19">
        <f>'Chart of Accounts'!A7</f>
      </c>
      <c r="B10" s="15">
        <f>IFERROR(INDEX('Chart of Accounts'!$B$2:$B$16,MATCH($A10,'Chart of Accounts'!$A$2:$A$16,0)),"(unknown account)")</f>
      </c>
      <c r="C10" s="19">
        <f>IFERROR(INDEX('Chart of Accounts'!$C$2:$C$16,MATCH($A10,'Chart of Accounts'!$A$2:$A$16,0)),"(unknown type)")</f>
      </c>
      <c r="D10" s="20">
        <f>IFERROR(INDEX('Chart of Accounts'!$D$2:$D$16,MATCH($A10,'Chart of Accounts'!$A$2:$A$16,0)),"(unknown category)")</f>
      </c>
      <c r="E10" s="20">
        <f>IFERROR(INDEX('Chart of Accounts'!$E$2:$E$16,MATCH($A10,'Chart of Accounts'!$A$2:$A$16,0)),"(unknown fund)")</f>
      </c>
      <c r="F10" s="21">
        <f>IFERROR(INDEX('Actuals Input'!$C$4:$E$18,MATCH($A10,'Actuals Input'!$A$4:$A$18,0),MATCH($B$2,'Actuals Input'!$C$3:$E$3,0)),0)</f>
      </c>
      <c r="G10" s="21">
        <f>IFERROR(INDEX('Budget Input'!$C$4:$E$18,MATCH($A10,'Budget Input'!$A$4:$A$18,0),MATCH($B$2,'Budget Input'!$C$3:$E$3,0)),0)</f>
      </c>
      <c r="H10" s="21">
        <f>F10-G10</f>
      </c>
      <c r="I10" s="22">
        <f>IFERROR(H10/ABS(G10),0)</f>
      </c>
      <c r="J10" s="21">
        <f>ABS(H10)</f>
      </c>
      <c r="K10" s="20">
        <f>IF(ABS(I10)&gt;0.1,1,0)</f>
      </c>
      <c r="L10" s="23">
        <f>IF(K10=1,"Review","OK")</f>
      </c>
    </row>
    <row r="11" spans="1:12" x14ac:dyDescent="0.25">
      <c r="A11" s="19">
        <f>'Chart of Accounts'!A8</f>
      </c>
      <c r="B11" s="15">
        <f>IFERROR(INDEX('Chart of Accounts'!$B$2:$B$16,MATCH($A11,'Chart of Accounts'!$A$2:$A$16,0)),"(unknown account)")</f>
      </c>
      <c r="C11" s="19">
        <f>IFERROR(INDEX('Chart of Accounts'!$C$2:$C$16,MATCH($A11,'Chart of Accounts'!$A$2:$A$16,0)),"(unknown type)")</f>
      </c>
      <c r="D11" s="20">
        <f>IFERROR(INDEX('Chart of Accounts'!$D$2:$D$16,MATCH($A11,'Chart of Accounts'!$A$2:$A$16,0)),"(unknown category)")</f>
      </c>
      <c r="E11" s="20">
        <f>IFERROR(INDEX('Chart of Accounts'!$E$2:$E$16,MATCH($A11,'Chart of Accounts'!$A$2:$A$16,0)),"(unknown fund)")</f>
      </c>
      <c r="F11" s="21">
        <f>IFERROR(INDEX('Actuals Input'!$C$4:$E$18,MATCH($A11,'Actuals Input'!$A$4:$A$18,0),MATCH($B$2,'Actuals Input'!$C$3:$E$3,0)),0)</f>
      </c>
      <c r="G11" s="21">
        <f>IFERROR(INDEX('Budget Input'!$C$4:$E$18,MATCH($A11,'Budget Input'!$A$4:$A$18,0),MATCH($B$2,'Budget Input'!$C$3:$E$3,0)),0)</f>
      </c>
      <c r="H11" s="21">
        <f>F11-G11</f>
      </c>
      <c r="I11" s="22">
        <f>IFERROR(H11/ABS(G11),0)</f>
      </c>
      <c r="J11" s="21">
        <f>ABS(H11)</f>
      </c>
      <c r="K11" s="20">
        <f>IF(ABS(I11)&gt;0.1,1,0)</f>
      </c>
      <c r="L11" s="23">
        <f>IF(K11=1,"Review","OK")</f>
      </c>
    </row>
    <row r="12" spans="1:12" x14ac:dyDescent="0.25">
      <c r="A12" s="19">
        <f>'Chart of Accounts'!A9</f>
      </c>
      <c r="B12" s="15">
        <f>IFERROR(INDEX('Chart of Accounts'!$B$2:$B$16,MATCH($A12,'Chart of Accounts'!$A$2:$A$16,0)),"(unknown account)")</f>
      </c>
      <c r="C12" s="19">
        <f>IFERROR(INDEX('Chart of Accounts'!$C$2:$C$16,MATCH($A12,'Chart of Accounts'!$A$2:$A$16,0)),"(unknown type)")</f>
      </c>
      <c r="D12" s="20">
        <f>IFERROR(INDEX('Chart of Accounts'!$D$2:$D$16,MATCH($A12,'Chart of Accounts'!$A$2:$A$16,0)),"(unknown category)")</f>
      </c>
      <c r="E12" s="20">
        <f>IFERROR(INDEX('Chart of Accounts'!$E$2:$E$16,MATCH($A12,'Chart of Accounts'!$A$2:$A$16,0)),"(unknown fund)")</f>
      </c>
      <c r="F12" s="21">
        <f>IFERROR(INDEX('Actuals Input'!$C$4:$E$18,MATCH($A12,'Actuals Input'!$A$4:$A$18,0),MATCH($B$2,'Actuals Input'!$C$3:$E$3,0)),0)</f>
      </c>
      <c r="G12" s="21">
        <f>IFERROR(INDEX('Budget Input'!$C$4:$E$18,MATCH($A12,'Budget Input'!$A$4:$A$18,0),MATCH($B$2,'Budget Input'!$C$3:$E$3,0)),0)</f>
      </c>
      <c r="H12" s="21">
        <f>F12-G12</f>
      </c>
      <c r="I12" s="22">
        <f>IFERROR(H12/ABS(G12),0)</f>
      </c>
      <c r="J12" s="21">
        <f>ABS(H12)</f>
      </c>
      <c r="K12" s="20">
        <f>IF(ABS(I12)&gt;0.1,1,0)</f>
      </c>
      <c r="L12" s="23">
        <f>IF(K12=1,"Review","OK")</f>
      </c>
    </row>
    <row r="13" spans="1:12" x14ac:dyDescent="0.25">
      <c r="A13" s="19">
        <f>'Chart of Accounts'!A10</f>
      </c>
      <c r="B13" s="15">
        <f>IFERROR(INDEX('Chart of Accounts'!$B$2:$B$16,MATCH($A13,'Chart of Accounts'!$A$2:$A$16,0)),"(unknown account)")</f>
      </c>
      <c r="C13" s="19">
        <f>IFERROR(INDEX('Chart of Accounts'!$C$2:$C$16,MATCH($A13,'Chart of Accounts'!$A$2:$A$16,0)),"(unknown type)")</f>
      </c>
      <c r="D13" s="20">
        <f>IFERROR(INDEX('Chart of Accounts'!$D$2:$D$16,MATCH($A13,'Chart of Accounts'!$A$2:$A$16,0)),"(unknown category)")</f>
      </c>
      <c r="E13" s="20">
        <f>IFERROR(INDEX('Chart of Accounts'!$E$2:$E$16,MATCH($A13,'Chart of Accounts'!$A$2:$A$16,0)),"(unknown fund)")</f>
      </c>
      <c r="F13" s="21">
        <f>IFERROR(INDEX('Actuals Input'!$C$4:$E$18,MATCH($A13,'Actuals Input'!$A$4:$A$18,0),MATCH($B$2,'Actuals Input'!$C$3:$E$3,0)),0)</f>
      </c>
      <c r="G13" s="21">
        <f>IFERROR(INDEX('Budget Input'!$C$4:$E$18,MATCH($A13,'Budget Input'!$A$4:$A$18,0),MATCH($B$2,'Budget Input'!$C$3:$E$3,0)),0)</f>
      </c>
      <c r="H13" s="21">
        <f>F13-G13</f>
      </c>
      <c r="I13" s="22">
        <f>IFERROR(H13/ABS(G13),0)</f>
      </c>
      <c r="J13" s="21">
        <f>ABS(H13)</f>
      </c>
      <c r="K13" s="20">
        <f>IF(ABS(I13)&gt;0.1,1,0)</f>
      </c>
      <c r="L13" s="23">
        <f>IF(K13=1,"Review","OK")</f>
      </c>
    </row>
    <row r="14" spans="1:12" x14ac:dyDescent="0.25">
      <c r="A14" s="19">
        <f>'Chart of Accounts'!A11</f>
      </c>
      <c r="B14" s="15">
        <f>IFERROR(INDEX('Chart of Accounts'!$B$2:$B$16,MATCH($A14,'Chart of Accounts'!$A$2:$A$16,0)),"(unknown account)")</f>
      </c>
      <c r="C14" s="19">
        <f>IFERROR(INDEX('Chart of Accounts'!$C$2:$C$16,MATCH($A14,'Chart of Accounts'!$A$2:$A$16,0)),"(unknown type)")</f>
      </c>
      <c r="D14" s="20">
        <f>IFERROR(INDEX('Chart of Accounts'!$D$2:$D$16,MATCH($A14,'Chart of Accounts'!$A$2:$A$16,0)),"(unknown category)")</f>
      </c>
      <c r="E14" s="20">
        <f>IFERROR(INDEX('Chart of Accounts'!$E$2:$E$16,MATCH($A14,'Chart of Accounts'!$A$2:$A$16,0)),"(unknown fund)")</f>
      </c>
      <c r="F14" s="21">
        <f>IFERROR(INDEX('Actuals Input'!$C$4:$E$18,MATCH($A14,'Actuals Input'!$A$4:$A$18,0),MATCH($B$2,'Actuals Input'!$C$3:$E$3,0)),0)</f>
      </c>
      <c r="G14" s="21">
        <f>IFERROR(INDEX('Budget Input'!$C$4:$E$18,MATCH($A14,'Budget Input'!$A$4:$A$18,0),MATCH($B$2,'Budget Input'!$C$3:$E$3,0)),0)</f>
      </c>
      <c r="H14" s="21">
        <f>F14-G14</f>
      </c>
      <c r="I14" s="22">
        <f>IFERROR(H14/ABS(G14),0)</f>
      </c>
      <c r="J14" s="21">
        <f>ABS(H14)</f>
      </c>
      <c r="K14" s="20">
        <f>IF(ABS(I14)&gt;0.1,1,0)</f>
      </c>
      <c r="L14" s="23">
        <f>IF(K14=1,"Review","OK")</f>
      </c>
    </row>
    <row r="15" spans="1:12" x14ac:dyDescent="0.25">
      <c r="A15" s="19">
        <f>'Chart of Accounts'!A12</f>
      </c>
      <c r="B15" s="15">
        <f>IFERROR(INDEX('Chart of Accounts'!$B$2:$B$16,MATCH($A15,'Chart of Accounts'!$A$2:$A$16,0)),"(unknown account)")</f>
      </c>
      <c r="C15" s="19">
        <f>IFERROR(INDEX('Chart of Accounts'!$C$2:$C$16,MATCH($A15,'Chart of Accounts'!$A$2:$A$16,0)),"(unknown type)")</f>
      </c>
      <c r="D15" s="20">
        <f>IFERROR(INDEX('Chart of Accounts'!$D$2:$D$16,MATCH($A15,'Chart of Accounts'!$A$2:$A$16,0)),"(unknown category)")</f>
      </c>
      <c r="E15" s="20">
        <f>IFERROR(INDEX('Chart of Accounts'!$E$2:$E$16,MATCH($A15,'Chart of Accounts'!$A$2:$A$16,0)),"(unknown fund)")</f>
      </c>
      <c r="F15" s="21">
        <f>IFERROR(INDEX('Actuals Input'!$C$4:$E$18,MATCH($A15,'Actuals Input'!$A$4:$A$18,0),MATCH($B$2,'Actuals Input'!$C$3:$E$3,0)),0)</f>
      </c>
      <c r="G15" s="21">
        <f>IFERROR(INDEX('Budget Input'!$C$4:$E$18,MATCH($A15,'Budget Input'!$A$4:$A$18,0),MATCH($B$2,'Budget Input'!$C$3:$E$3,0)),0)</f>
      </c>
      <c r="H15" s="21">
        <f>F15-G15</f>
      </c>
      <c r="I15" s="22">
        <f>IFERROR(H15/ABS(G15),0)</f>
      </c>
      <c r="J15" s="21">
        <f>ABS(H15)</f>
      </c>
      <c r="K15" s="20">
        <f>IF(ABS(I15)&gt;0.1,1,0)</f>
      </c>
      <c r="L15" s="23">
        <f>IF(K15=1,"Review","OK")</f>
      </c>
    </row>
    <row r="16" spans="1:12" x14ac:dyDescent="0.25">
      <c r="A16" s="19">
        <f>'Chart of Accounts'!A13</f>
      </c>
      <c r="B16" s="15">
        <f>IFERROR(INDEX('Chart of Accounts'!$B$2:$B$16,MATCH($A16,'Chart of Accounts'!$A$2:$A$16,0)),"(unknown account)")</f>
      </c>
      <c r="C16" s="19">
        <f>IFERROR(INDEX('Chart of Accounts'!$C$2:$C$16,MATCH($A16,'Chart of Accounts'!$A$2:$A$16,0)),"(unknown type)")</f>
      </c>
      <c r="D16" s="20">
        <f>IFERROR(INDEX('Chart of Accounts'!$D$2:$D$16,MATCH($A16,'Chart of Accounts'!$A$2:$A$16,0)),"(unknown category)")</f>
      </c>
      <c r="E16" s="20">
        <f>IFERROR(INDEX('Chart of Accounts'!$E$2:$E$16,MATCH($A16,'Chart of Accounts'!$A$2:$A$16,0)),"(unknown fund)")</f>
      </c>
      <c r="F16" s="21">
        <f>IFERROR(INDEX('Actuals Input'!$C$4:$E$18,MATCH($A16,'Actuals Input'!$A$4:$A$18,0),MATCH($B$2,'Actuals Input'!$C$3:$E$3,0)),0)</f>
      </c>
      <c r="G16" s="21">
        <f>IFERROR(INDEX('Budget Input'!$C$4:$E$18,MATCH($A16,'Budget Input'!$A$4:$A$18,0),MATCH($B$2,'Budget Input'!$C$3:$E$3,0)),0)</f>
      </c>
      <c r="H16" s="21">
        <f>F16-G16</f>
      </c>
      <c r="I16" s="22">
        <f>IFERROR(H16/ABS(G16),0)</f>
      </c>
      <c r="J16" s="21">
        <f>ABS(H16)</f>
      </c>
      <c r="K16" s="20">
        <f>IF(ABS(I16)&gt;0.1,1,0)</f>
      </c>
      <c r="L16" s="23">
        <f>IF(K16=1,"Review","OK")</f>
      </c>
    </row>
    <row r="17" spans="1:12" x14ac:dyDescent="0.25">
      <c r="A17" s="19">
        <f>'Chart of Accounts'!A14</f>
      </c>
      <c r="B17" s="15">
        <f>IFERROR(INDEX('Chart of Accounts'!$B$2:$B$16,MATCH($A17,'Chart of Accounts'!$A$2:$A$16,0)),"(unknown account)")</f>
      </c>
      <c r="C17" s="19">
        <f>IFERROR(INDEX('Chart of Accounts'!$C$2:$C$16,MATCH($A17,'Chart of Accounts'!$A$2:$A$16,0)),"(unknown type)")</f>
      </c>
      <c r="D17" s="20">
        <f>IFERROR(INDEX('Chart of Accounts'!$D$2:$D$16,MATCH($A17,'Chart of Accounts'!$A$2:$A$16,0)),"(unknown category)")</f>
      </c>
      <c r="E17" s="20">
        <f>IFERROR(INDEX('Chart of Accounts'!$E$2:$E$16,MATCH($A17,'Chart of Accounts'!$A$2:$A$16,0)),"(unknown fund)")</f>
      </c>
      <c r="F17" s="21">
        <f>IFERROR(INDEX('Actuals Input'!$C$4:$E$18,MATCH($A17,'Actuals Input'!$A$4:$A$18,0),MATCH($B$2,'Actuals Input'!$C$3:$E$3,0)),0)</f>
      </c>
      <c r="G17" s="21">
        <f>IFERROR(INDEX('Budget Input'!$C$4:$E$18,MATCH($A17,'Budget Input'!$A$4:$A$18,0),MATCH($B$2,'Budget Input'!$C$3:$E$3,0)),0)</f>
      </c>
      <c r="H17" s="21">
        <f>F17-G17</f>
      </c>
      <c r="I17" s="22">
        <f>IFERROR(H17/ABS(G17),0)</f>
      </c>
      <c r="J17" s="21">
        <f>ABS(H17)</f>
      </c>
      <c r="K17" s="20">
        <f>IF(ABS(I17)&gt;0.1,1,0)</f>
      </c>
      <c r="L17" s="23">
        <f>IF(K17=1,"Review","OK")</f>
      </c>
    </row>
    <row r="18" spans="1:12" x14ac:dyDescent="0.25">
      <c r="A18" s="19">
        <f>'Chart of Accounts'!A15</f>
      </c>
      <c r="B18" s="15">
        <f>IFERROR(INDEX('Chart of Accounts'!$B$2:$B$16,MATCH($A18,'Chart of Accounts'!$A$2:$A$16,0)),"(unknown account)")</f>
      </c>
      <c r="C18" s="19">
        <f>IFERROR(INDEX('Chart of Accounts'!$C$2:$C$16,MATCH($A18,'Chart of Accounts'!$A$2:$A$16,0)),"(unknown type)")</f>
      </c>
      <c r="D18" s="20">
        <f>IFERROR(INDEX('Chart of Accounts'!$D$2:$D$16,MATCH($A18,'Chart of Accounts'!$A$2:$A$16,0)),"(unknown category)")</f>
      </c>
      <c r="E18" s="20">
        <f>IFERROR(INDEX('Chart of Accounts'!$E$2:$E$16,MATCH($A18,'Chart of Accounts'!$A$2:$A$16,0)),"(unknown fund)")</f>
      </c>
      <c r="F18" s="21">
        <f>IFERROR(INDEX('Actuals Input'!$C$4:$E$18,MATCH($A18,'Actuals Input'!$A$4:$A$18,0),MATCH($B$2,'Actuals Input'!$C$3:$E$3,0)),0)</f>
      </c>
      <c r="G18" s="21">
        <f>IFERROR(INDEX('Budget Input'!$C$4:$E$18,MATCH($A18,'Budget Input'!$A$4:$A$18,0),MATCH($B$2,'Budget Input'!$C$3:$E$3,0)),0)</f>
      </c>
      <c r="H18" s="21">
        <f>F18-G18</f>
      </c>
      <c r="I18" s="22">
        <f>IFERROR(H18/ABS(G18),0)</f>
      </c>
      <c r="J18" s="21">
        <f>ABS(H18)</f>
      </c>
      <c r="K18" s="20">
        <f>IF(ABS(I18)&gt;0.1,1,0)</f>
      </c>
      <c r="L18" s="23">
        <f>IF(K18=1,"Review","OK")</f>
      </c>
    </row>
    <row r="19" spans="1:12" x14ac:dyDescent="0.25">
      <c r="A19" s="19">
        <f>'Chart of Accounts'!A16</f>
      </c>
      <c r="B19" s="15">
        <f>IFERROR(INDEX('Chart of Accounts'!$B$2:$B$16,MATCH($A19,'Chart of Accounts'!$A$2:$A$16,0)),"(unknown account)")</f>
      </c>
      <c r="C19" s="19">
        <f>IFERROR(INDEX('Chart of Accounts'!$C$2:$C$16,MATCH($A19,'Chart of Accounts'!$A$2:$A$16,0)),"(unknown type)")</f>
      </c>
      <c r="D19" s="20">
        <f>IFERROR(INDEX('Chart of Accounts'!$D$2:$D$16,MATCH($A19,'Chart of Accounts'!$A$2:$A$16,0)),"(unknown category)")</f>
      </c>
      <c r="E19" s="20">
        <f>IFERROR(INDEX('Chart of Accounts'!$E$2:$E$16,MATCH($A19,'Chart of Accounts'!$A$2:$A$16,0)),"(unknown fund)")</f>
      </c>
      <c r="F19" s="21">
        <f>IFERROR(INDEX('Actuals Input'!$C$4:$E$18,MATCH($A19,'Actuals Input'!$A$4:$A$18,0),MATCH($B$2,'Actuals Input'!$C$3:$E$3,0)),0)</f>
      </c>
      <c r="G19" s="21">
        <f>IFERROR(INDEX('Budget Input'!$C$4:$E$18,MATCH($A19,'Budget Input'!$A$4:$A$18,0),MATCH($B$2,'Budget Input'!$C$3:$E$3,0)),0)</f>
      </c>
      <c r="H19" s="21">
        <f>F19-G19</f>
      </c>
      <c r="I19" s="22">
        <f>IFERROR(H19/ABS(G19),0)</f>
      </c>
      <c r="J19" s="21">
        <f>ABS(H19)</f>
      </c>
      <c r="K19" s="20">
        <f>IF(ABS(I19)&gt;0.1,1,0)</f>
      </c>
      <c r="L19" s="23">
        <f>IF(K19=1,"Review","OK")</f>
      </c>
    </row>
  </sheetData>
  <mergeCells count="1">
    <mergeCell ref="A1:L1"/>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howGridLines="0"/>
  </sheetViews>
  <sheetFormatPr defaultRowHeight="15" outlineLevelRow="0" outlineLevelCol="0" x14ac:dyDescent="55"/>
  <cols>
    <col min="1" max="1" width="32" customWidth="1"/>
    <col min="2" max="2" width="26" customWidth="1"/>
    <col min="3" max="3" width="18" customWidth="1"/>
    <col min="4" max="4" width="16" customWidth="1"/>
    <col min="5" max="5" width="14" customWidth="1"/>
  </cols>
  <sheetData>
    <row r="1" spans="1:5" x14ac:dyDescent="0.25">
      <c r="A1" s="1" t="s">
        <v>0</v>
      </c>
      <c r="B1" s="1"/>
      <c r="C1" s="1"/>
      <c r="D1" s="1"/>
      <c r="E1" s="1"/>
    </row>
    <row r="2" spans="1:2" x14ac:dyDescent="0.25">
      <c r="A2" s="2"/>
      <c r="B2" s="2"/>
    </row>
    <row r="3" spans="1:2" x14ac:dyDescent="0.25">
      <c r="A3" s="5" t="s">
        <v>112</v>
      </c>
      <c r="B3" s="24" t="s">
        <v>99</v>
      </c>
    </row>
    <row r="4" spans="1:2" x14ac:dyDescent="0.25">
      <c r="A4" s="2"/>
      <c r="B4" s="2"/>
    </row>
    <row r="5" spans="1:5" x14ac:dyDescent="0.25">
      <c r="A5" s="3" t="s">
        <v>113</v>
      </c>
      <c r="B5" s="3"/>
      <c r="C5" s="3"/>
      <c r="D5" s="3"/>
      <c r="E5" s="3"/>
    </row>
    <row r="6" ht="30" customHeight="1" spans="1:5" x14ac:dyDescent="0.25">
      <c r="A6" s="11" t="s">
        <v>114</v>
      </c>
      <c r="B6" s="11" t="s">
        <v>105</v>
      </c>
      <c r="C6" s="11" t="s">
        <v>106</v>
      </c>
      <c r="D6" s="11" t="s">
        <v>107</v>
      </c>
      <c r="E6" s="11" t="s">
        <v>108</v>
      </c>
    </row>
    <row r="7" spans="1:5" x14ac:dyDescent="0.25">
      <c r="A7" s="5" t="s">
        <v>41</v>
      </c>
      <c r="B7" s="25">
        <f>SUMIF('Variance Analysis'!$C$5:$C$19,"Revenue",'Variance Analysis'!$F$5:$F$19)</f>
      </c>
      <c r="C7" s="21">
        <f>SUMIF('Variance Analysis'!$C$5:$C$19,"Revenue",'Variance Analysis'!$G$5:$G$19)</f>
      </c>
      <c r="D7" s="21">
        <f>B7-C7</f>
      </c>
      <c r="E7" s="22">
        <f>IFERROR(D7/ABS(C7),0)</f>
      </c>
    </row>
    <row r="8" spans="1:5" x14ac:dyDescent="0.25">
      <c r="A8" s="5" t="s">
        <v>70</v>
      </c>
      <c r="B8" s="25">
        <f>SUMIF('Variance Analysis'!$C$5:$C$19,"Expense",'Variance Analysis'!$F$5:$F$19)</f>
      </c>
      <c r="C8" s="21">
        <f>SUMIF('Variance Analysis'!$C$5:$C$19,"Expense",'Variance Analysis'!$G$5:$G$19)</f>
      </c>
      <c r="D8" s="21">
        <f>B8-C8</f>
      </c>
      <c r="E8" s="22">
        <f>IFERROR(D8/ABS(C8),0)</f>
      </c>
    </row>
    <row r="9" spans="1:5" x14ac:dyDescent="0.25">
      <c r="A9" s="5" t="s">
        <v>95</v>
      </c>
      <c r="B9" s="25">
        <f>SUMIF('Variance Analysis'!$C$5:$C$19,"Other",'Variance Analysis'!$F$5:$F$19)</f>
      </c>
      <c r="C9" s="21">
        <f>SUMIF('Variance Analysis'!$C$5:$C$19,"Other",'Variance Analysis'!$G$5:$G$19)</f>
      </c>
      <c r="D9" s="21">
        <f>B9-C9</f>
      </c>
      <c r="E9" s="22">
        <f>IFERROR(D9/ABS(C9),0)</f>
      </c>
    </row>
    <row r="10" spans="1:5" x14ac:dyDescent="0.25">
      <c r="A10" s="5" t="s">
        <v>115</v>
      </c>
      <c r="B10" s="26">
        <f>B7-B8+B9</f>
      </c>
      <c r="C10" s="27">
        <f>C7-C8+C9</f>
      </c>
      <c r="D10" s="27">
        <f>B10-C10</f>
      </c>
      <c r="E10" s="28">
        <f>IFERROR(D10/ABS(C10),0)</f>
      </c>
    </row>
    <row r="11" spans="1:2" x14ac:dyDescent="0.25">
      <c r="A11" s="2"/>
      <c r="B11" s="2"/>
    </row>
    <row r="12" spans="1:5" x14ac:dyDescent="0.25">
      <c r="A12" s="3" t="s">
        <v>116</v>
      </c>
      <c r="B12" s="3"/>
      <c r="C12" s="3"/>
      <c r="D12" s="3"/>
      <c r="E12" s="3"/>
    </row>
    <row r="13" ht="30" customHeight="1" spans="1:5" x14ac:dyDescent="0.25">
      <c r="A13" s="11" t="s">
        <v>117</v>
      </c>
      <c r="B13" s="11" t="s">
        <v>105</v>
      </c>
      <c r="C13" s="11" t="s">
        <v>106</v>
      </c>
      <c r="D13" s="11" t="s">
        <v>107</v>
      </c>
      <c r="E13" s="11" t="s">
        <v>108</v>
      </c>
    </row>
    <row r="14" spans="1:5" x14ac:dyDescent="0.25">
      <c r="A14" s="2" t="s">
        <v>71</v>
      </c>
      <c r="B14" s="25">
        <f>SUMIFS('Variance Analysis'!$F$5:$F$19,'Variance Analysis'!$C$5:$C$19,"Expense",'Variance Analysis'!$D$5:$D$19,"Program")</f>
      </c>
      <c r="C14" s="21">
        <f>SUMIFS('Variance Analysis'!$G$5:$G$19,'Variance Analysis'!$C$5:$C$19,"Expense",'Variance Analysis'!$D$5:$D$19,"Program")</f>
      </c>
      <c r="D14" s="21">
        <f>B14-C14</f>
      </c>
      <c r="E14" s="22">
        <f>IFERROR(D14/ABS(C14),0)</f>
      </c>
    </row>
    <row r="15" spans="1:5" x14ac:dyDescent="0.25">
      <c r="A15" s="2" t="s">
        <v>79</v>
      </c>
      <c r="B15" s="25">
        <f>SUMIFS('Variance Analysis'!$F$5:$F$19,'Variance Analysis'!$C$5:$C$19,"Expense",'Variance Analysis'!$D$5:$D$19,"Management &amp; General")</f>
      </c>
      <c r="C15" s="21">
        <f>SUMIFS('Variance Analysis'!$G$5:$G$19,'Variance Analysis'!$C$5:$C$19,"Expense",'Variance Analysis'!$D$5:$D$19,"Management &amp; General")</f>
      </c>
      <c r="D15" s="21">
        <f>B15-C15</f>
      </c>
      <c r="E15" s="22">
        <f>IFERROR(D15/ABS(C15),0)</f>
      </c>
    </row>
    <row r="16" spans="1:5" x14ac:dyDescent="0.25">
      <c r="A16" s="2" t="s">
        <v>62</v>
      </c>
      <c r="B16" s="25">
        <f>SUMIFS('Variance Analysis'!$F$5:$F$19,'Variance Analysis'!$C$5:$C$19,"Expense",'Variance Analysis'!$D$5:$D$19,"Fundraising")</f>
      </c>
      <c r="C16" s="21">
        <f>SUMIFS('Variance Analysis'!$G$5:$G$19,'Variance Analysis'!$C$5:$C$19,"Expense",'Variance Analysis'!$D$5:$D$19,"Fundraising")</f>
      </c>
      <c r="D16" s="21">
        <f>B16-C16</f>
      </c>
      <c r="E16" s="22">
        <f>IFERROR(D16/ABS(C16),0)</f>
      </c>
    </row>
    <row r="17" spans="1:2" x14ac:dyDescent="0.25">
      <c r="A17" s="2"/>
      <c r="B17" s="2"/>
    </row>
    <row r="18" spans="1:4" x14ac:dyDescent="0.25">
      <c r="A18" s="5" t="s">
        <v>118</v>
      </c>
      <c r="B18" s="5"/>
      <c r="C18" s="5"/>
      <c r="D18" s="29">
        <f>IFERROR(B14/B8,0)</f>
      </c>
    </row>
    <row r="19" spans="1:2" x14ac:dyDescent="0.25">
      <c r="A19" s="2"/>
      <c r="B19" s="2"/>
    </row>
    <row r="20" spans="1:5" x14ac:dyDescent="0.25">
      <c r="A20" s="3" t="s">
        <v>119</v>
      </c>
      <c r="B20" s="3"/>
      <c r="C20" s="3"/>
      <c r="D20" s="3"/>
      <c r="E20" s="3"/>
    </row>
    <row r="21" ht="30" customHeight="1" spans="1:5" x14ac:dyDescent="0.25">
      <c r="A21" s="11" t="s">
        <v>37</v>
      </c>
      <c r="B21" s="11" t="s">
        <v>105</v>
      </c>
      <c r="C21" s="11" t="s">
        <v>106</v>
      </c>
      <c r="D21" s="11" t="s">
        <v>107</v>
      </c>
      <c r="E21" s="11" t="s">
        <v>108</v>
      </c>
    </row>
    <row r="22" spans="1:5" x14ac:dyDescent="0.25">
      <c r="A22" s="2" t="s">
        <v>51</v>
      </c>
      <c r="B22" s="25">
        <f>SUMIFS('Variance Analysis'!$F$5:$F$19,'Variance Analysis'!$C$5:$C$19,"Revenue",'Variance Analysis'!$E$5:$E$19,"Unrestricted")</f>
      </c>
      <c r="C22" s="21">
        <f>SUMIFS('Variance Analysis'!$G$5:$G$19,'Variance Analysis'!$C$5:$C$19,"Revenue",'Variance Analysis'!$E$5:$E$19,"Unrestricted")</f>
      </c>
      <c r="D22" s="21">
        <f>B22-C22</f>
      </c>
      <c r="E22" s="22">
        <f>IFERROR(D22/ABS(C22),0)</f>
      </c>
    </row>
    <row r="23" spans="1:5" x14ac:dyDescent="0.25">
      <c r="A23" s="2" t="s">
        <v>43</v>
      </c>
      <c r="B23" s="25">
        <f>SUMIFS('Variance Analysis'!$F$5:$F$19,'Variance Analysis'!$C$5:$C$19,"Revenue",'Variance Analysis'!$E$5:$E$19,"Temporarily Restricted")</f>
      </c>
      <c r="C23" s="21">
        <f>SUMIFS('Variance Analysis'!$G$5:$G$19,'Variance Analysis'!$C$5:$C$19,"Revenue",'Variance Analysis'!$E$5:$E$19,"Temporarily Restricted")</f>
      </c>
      <c r="D23" s="21">
        <f>B23-C23</f>
      </c>
      <c r="E23" s="22">
        <f>IFERROR(D23/ABS(C23),0)</f>
      </c>
    </row>
    <row r="24" spans="1:2" x14ac:dyDescent="0.25">
      <c r="A24" s="2"/>
      <c r="B24" s="2"/>
    </row>
    <row r="25" spans="1:5" x14ac:dyDescent="0.25">
      <c r="A25" s="3" t="s">
        <v>120</v>
      </c>
      <c r="B25" s="3"/>
      <c r="C25" s="3"/>
      <c r="D25" s="3"/>
      <c r="E25" s="3"/>
    </row>
    <row r="26" spans="1:4" x14ac:dyDescent="0.25">
      <c r="A26" s="5" t="s">
        <v>121</v>
      </c>
      <c r="B26" s="5"/>
      <c r="C26" s="5"/>
      <c r="D26" s="30">
        <f>SUM('Variance Analysis'!$K$5:$K$19)</f>
      </c>
    </row>
    <row r="27" spans="1:2" x14ac:dyDescent="0.25">
      <c r="A27" s="2"/>
      <c r="B27" s="2"/>
    </row>
    <row r="28" spans="1:5" x14ac:dyDescent="0.25">
      <c r="A28" s="3" t="s">
        <v>122</v>
      </c>
      <c r="B28" s="3"/>
      <c r="C28" s="3"/>
      <c r="D28" s="3"/>
      <c r="E28" s="3"/>
    </row>
    <row r="29" ht="30" customHeight="1" spans="1:3" x14ac:dyDescent="0.25">
      <c r="A29" s="11" t="s">
        <v>123</v>
      </c>
      <c r="B29" s="11" t="s">
        <v>124</v>
      </c>
      <c r="C29" s="11" t="s">
        <v>109</v>
      </c>
    </row>
    <row r="30" ht="30" customHeight="1" spans="1:3" x14ac:dyDescent="0.25">
      <c r="A30" s="31">
        <v>1</v>
      </c>
      <c r="B30" s="32">
        <f>INDEX('Variance Analysis'!$B$5:$B$19,MATCH(C30,'Variance Analysis'!$J$5:$J$19,0))</f>
      </c>
      <c r="C30" s="33">
        <f>LARGE('Variance Analysis'!$J$5:$J$19,1)</f>
      </c>
    </row>
    <row r="31" ht="30" customHeight="1" spans="1:3" x14ac:dyDescent="0.25">
      <c r="A31" s="31">
        <v>2</v>
      </c>
      <c r="B31" s="32">
        <f>INDEX('Variance Analysis'!$B$5:$B$19,MATCH(C31,'Variance Analysis'!$J$5:$J$19,0))</f>
      </c>
      <c r="C31" s="33">
        <f>LARGE('Variance Analysis'!$J$5:$J$19,2)</f>
      </c>
    </row>
    <row r="32" ht="30" customHeight="1" spans="1:3" x14ac:dyDescent="0.25">
      <c r="A32" s="31">
        <v>3</v>
      </c>
      <c r="B32" s="32">
        <f>INDEX('Variance Analysis'!$B$5:$B$19,MATCH(C32,'Variance Analysis'!$J$5:$J$19,0))</f>
      </c>
      <c r="C32" s="33">
        <f>LARGE('Variance Analysis'!$J$5:$J$19,3)</f>
      </c>
    </row>
    <row r="33" spans="1:2" x14ac:dyDescent="0.25">
      <c r="A33" s="2"/>
      <c r="B33" s="2"/>
    </row>
    <row r="34" ht="30" customHeight="1" spans="1:5" x14ac:dyDescent="0.25">
      <c r="A34" s="34" t="s">
        <v>32</v>
      </c>
      <c r="B34" s="34"/>
      <c r="C34" s="34"/>
      <c r="D34" s="34"/>
      <c r="E34" s="34"/>
    </row>
  </sheetData>
  <mergeCells count="9">
    <mergeCell ref="A1:E1"/>
    <mergeCell ref="A5:E5"/>
    <mergeCell ref="A12:E12"/>
    <mergeCell ref="A18:C18"/>
    <mergeCell ref="A20:E20"/>
    <mergeCell ref="A25:E25"/>
    <mergeCell ref="A26:C26"/>
    <mergeCell ref="A28:E28"/>
    <mergeCell ref="A34:E34"/>
  </mergeCells>
  <dataValidations count="1">
    <dataValidation type="list" showErrorMessage="1" errorTitle="Invalid month" error="Choose one of: Jan, Feb, Mar" sqref="B3">
      <formula1>"Jan,Feb,Mar"</formula1>
    </dataValidation>
  </dataValidations>
  <hyperlinks>
    <hyperlink ref="A34"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Chart of Accounts</vt:lpstr>
      <vt:lpstr>Actuals Input</vt:lpstr>
      <vt:lpstr>Budget Input</vt:lpstr>
      <vt:lpstr>Variance Analysis</vt:lpstr>
      <vt:lpstr>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2026-07-26T06:00:59Z</dcterms:created>
  <dcterms:modified xsi:type="dcterms:W3CDTF">2026-07-26T06:00:59Z</dcterms:modified>
</cp:coreProperties>
</file>