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hart of Accounts" state="visible" r:id="rId5"/>
    <sheet sheetId="3" name="Monthly Transactions" state="visible" r:id="rId6"/>
    <sheet sheetId="4" name="P&amp;L" state="visible" r:id="rId7"/>
    <sheet sheetId="5" name="Trend Analysis" state="visible" r:id="rId8"/>
    <sheet sheetId="6" name="Dashboard" state="visible" r:id="rId9"/>
  </sheets>
  <calcPr calcId="171027"/>
</workbook>
</file>

<file path=xl/sharedStrings.xml><?xml version="1.0" encoding="utf-8"?>
<sst xmlns="http://schemas.openxmlformats.org/spreadsheetml/2006/main" count="327" uniqueCount="159">
  <si>
    <t>Profit and Loss Template</t>
  </si>
  <si>
    <t>Purpose</t>
  </si>
  <si>
    <t>This workbook turns a simple monthly transaction list into a profit and loss statement, trend analysis, and one-page dashboard. Replace the synthetic sample accounts and transactions with your own revenue, cost, expense, other, and tax lines; the P&amp;L, margin percentages, trend rows, and dashboard KPIs recalculate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</si>
  <si>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</si>
  <si>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business names, descriptions, and dollar amounts shown are synthetic and for illustration only.</t>
  </si>
  <si>
    <t>What’s in this workbook</t>
  </si>
  <si>
    <t>Chart of Accounts</t>
  </si>
  <si>
    <t>The master account list: Account Code, Account Name, Account Type, Category, and Notes. The Monthly Transactions and P&amp;L sheets look up from this list.</t>
  </si>
  <si>
    <t>Monthly Transactions</t>
  </si>
  <si>
    <t>The input ledger: month, date, account code, amount, and memo. Account Name and Account Type are calculated from Chart of Accounts.</t>
  </si>
  <si>
    <t>P&amp;L</t>
  </si>
  <si>
    <t>A calculated income statement by month: Revenue, COGS, Gross Profit, Operating Expenses, Operating Income, Other Income/Expense, EBT, Taxes, and Net Income.</t>
  </si>
  <si>
    <t>Trend Analysis</t>
  </si>
  <si>
    <t>Calculated month-by-month growth and margin rows that make the P&amp;L easier to read across time.</t>
  </si>
  <si>
    <t>Dashboard</t>
  </si>
  <si>
    <t>A one-page summary with a month selector, revenue/gross profit/operating income/net income KPIs, net margin, and the largest expense lines for the selected month.</t>
  </si>
  <si>
    <t>How to use this workbook</t>
  </si>
  <si>
    <t>1. Open Chart of Accounts and replace the sample account list with your own account codes and account types; keep every Account Code unique.</t>
  </si>
  <si>
    <t>2. Open Monthly Transactions and replace the sample entries with your own monthly revenue, cost, expense, other, and tax transactions.</t>
  </si>
  <si>
    <t>3. Use positive amounts for every normal P&amp;L line. The P&amp;L sheet subtracts COGS, operating expenses, other expenses, and tax expense automatically based on Account Type.</t>
  </si>
  <si>
    <t>4. Review the P&amp;L sheet to confirm Revenue, Gross Profit, Operating Income, EBT, and Net Income by month.</t>
  </si>
  <si>
    <t>5. Open Dashboard and choose a month from the dropdown to review headline KPIs and the three largest expense accounts for that month.</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</si>
  <si>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</si>
  <si>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</si>
  <si>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</si>
  <si>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</si>
  <si>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</si>
  <si>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</si>
  <si>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SUMIFS, IF, IFERROR, INDEX, MATCH, ABS, ROUND, LARGE and arithmetic) is natively supported in Google Sheets, so no formula substitutions are required. Dropdown data validation for month and account-type fields also carries over automatically.</t>
  </si>
  <si>
    <t>Limitations</t>
  </si>
  <si>
    <t>This workbook is a monthly management P&amp;L template, not a full accounting system. It assumes each Account Code is unique on Chart of Accounts, each transaction belongs to one of the listed months, and normal expense/tax amounts are entered as positive numbers. The P&amp;L subtracts COGS, Operating Expense, Other Expense, and Tax Expense by formula; do not enter those as negative numbers unless you intentionally want a credit or reversal. The Dashboard top-3 expense ranking uses LARGE + MATCH, which returns the first matching account if two expense accounts tie exactly. Add rows by inserting inside the existing ranges and extending formulas if you need more months or many more accounts.</t>
  </si>
  <si>
    <t>★ Free template from Excel.TV — get more free Excel &amp; Google Sheets templates →</t>
  </si>
  <si>
    <t>Account Code</t>
  </si>
  <si>
    <t>Account Name</t>
  </si>
  <si>
    <t>Account Type</t>
  </si>
  <si>
    <t>Category</t>
  </si>
  <si>
    <t>Notes</t>
  </si>
  <si>
    <t>4000</t>
  </si>
  <si>
    <t>Product Revenue</t>
  </si>
  <si>
    <t>Revenue</t>
  </si>
  <si>
    <t>Sales</t>
  </si>
  <si>
    <t>Recurring product and license revenue.</t>
  </si>
  <si>
    <t>4010</t>
  </si>
  <si>
    <t>Service Revenue</t>
  </si>
  <si>
    <t>Services</t>
  </si>
  <si>
    <t>Implementation, training, and consulting revenue.</t>
  </si>
  <si>
    <t>4020</t>
  </si>
  <si>
    <t>Partner Revenue</t>
  </si>
  <si>
    <t>Small channel and referral revenue stream.</t>
  </si>
  <si>
    <t>5000</t>
  </si>
  <si>
    <t>Direct Materials</t>
  </si>
  <si>
    <t>COGS</t>
  </si>
  <si>
    <t>Direct Cost</t>
  </si>
  <si>
    <t>Materials and fulfillment costs tied directly to product sales.</t>
  </si>
  <si>
    <t>5010</t>
  </si>
  <si>
    <t>Contract Labor</t>
  </si>
  <si>
    <t>Outside delivery labor tied directly to customer projects.</t>
  </si>
  <si>
    <t>5020</t>
  </si>
  <si>
    <t>Merchant Processing Fees</t>
  </si>
  <si>
    <t>Transaction fees that move with customer billings.</t>
  </si>
  <si>
    <t>6000</t>
  </si>
  <si>
    <t>Payroll &amp; Benefits</t>
  </si>
  <si>
    <t>Operating Expense</t>
  </si>
  <si>
    <t>People</t>
  </si>
  <si>
    <t>Salary, payroll tax, and benefits for operating staff.</t>
  </si>
  <si>
    <t>6010</t>
  </si>
  <si>
    <t>Rent &amp; Utilities</t>
  </si>
  <si>
    <t>Facilities</t>
  </si>
  <si>
    <t>Office rent, electricity, water, and internet.</t>
  </si>
  <si>
    <t>6020</t>
  </si>
  <si>
    <t>Marketing &amp; Advertising</t>
  </si>
  <si>
    <t>Marketing</t>
  </si>
  <si>
    <t>Campaign spend, events, and creative production.</t>
  </si>
  <si>
    <t>6030</t>
  </si>
  <si>
    <t>Software Subscriptions</t>
  </si>
  <si>
    <t>Software</t>
  </si>
  <si>
    <t>SaaS tools used across the business.</t>
  </si>
  <si>
    <t>6040</t>
  </si>
  <si>
    <t>Professional Fees</t>
  </si>
  <si>
    <t>Accounting, legal, and outside advisory fees.</t>
  </si>
  <si>
    <t>6050</t>
  </si>
  <si>
    <t>Travel &amp; Meals</t>
  </si>
  <si>
    <t>Travel</t>
  </si>
  <si>
    <t>Client travel, team travel, and meals.</t>
  </si>
  <si>
    <t>6060</t>
  </si>
  <si>
    <t>Depreciation</t>
  </si>
  <si>
    <t>Non-cash</t>
  </si>
  <si>
    <t>Straight-line depreciation on owned equipment.</t>
  </si>
  <si>
    <t>7000</t>
  </si>
  <si>
    <t>Interest Income</t>
  </si>
  <si>
    <t>Other Income</t>
  </si>
  <si>
    <t>Other</t>
  </si>
  <si>
    <t>Interest earned on operating cash balances.</t>
  </si>
  <si>
    <t>7010</t>
  </si>
  <si>
    <t>Interest Expense</t>
  </si>
  <si>
    <t>Other Expense</t>
  </si>
  <si>
    <t>Interest paid on the line of credit.</t>
  </si>
  <si>
    <t>8000</t>
  </si>
  <si>
    <t>Income Tax Expense</t>
  </si>
  <si>
    <t>Tax Expense</t>
  </si>
  <si>
    <t>Tax</t>
  </si>
  <si>
    <t>Estimated income tax provision for the month.</t>
  </si>
  <si>
    <t>Enter one row per monthly transaction. Month, Date, Account Code, Amount, and Memo are inputs; Account Name and Account Type are looked up automatically from Chart of Accounts.</t>
  </si>
  <si>
    <t>Month</t>
  </si>
  <si>
    <t>Date</t>
  </si>
  <si>
    <t>Amount</t>
  </si>
  <si>
    <t>Memo</t>
  </si>
  <si>
    <t>Jan</t>
  </si>
  <si>
    <t>January product invoices</t>
  </si>
  <si>
    <t>Implementation services billed</t>
  </si>
  <si>
    <t>Partner channel settlement</t>
  </si>
  <si>
    <t>Materials and fulfillment</t>
  </si>
  <si>
    <t>Project contractor delivery</t>
  </si>
  <si>
    <t>Merchant fees</t>
  </si>
  <si>
    <t>Payroll and benefits</t>
  </si>
  <si>
    <t>Office rent and utilities</t>
  </si>
  <si>
    <t>Launch campaign spend</t>
  </si>
  <si>
    <t>SaaS subscriptions</t>
  </si>
  <si>
    <t>Accounting review</t>
  </si>
  <si>
    <t>Client travel</t>
  </si>
  <si>
    <t>Monthly depreciation</t>
  </si>
  <si>
    <t>Bank interest</t>
  </si>
  <si>
    <t>Line of credit interest</t>
  </si>
  <si>
    <t>Estimated tax provision</t>
  </si>
  <si>
    <t>Feb</t>
  </si>
  <si>
    <t>February product invoices</t>
  </si>
  <si>
    <t>Campaign spend</t>
  </si>
  <si>
    <t>Legal review</t>
  </si>
  <si>
    <t>Mar</t>
  </si>
  <si>
    <t>March product invoices</t>
  </si>
  <si>
    <t>Trade show and ads</t>
  </si>
  <si>
    <t>Profit and Loss Statement</t>
  </si>
  <si>
    <t>Calculated from Monthly Transactions. Enter normal revenue and expense amounts as positive numbers; the statement subtracts cost, expense, other expense, and tax lines automatically.</t>
  </si>
  <si>
    <t>Line Item</t>
  </si>
  <si>
    <t>Total</t>
  </si>
  <si>
    <t>Cost of Goods Sold</t>
  </si>
  <si>
    <t>Gross Profit</t>
  </si>
  <si>
    <t>Gross Margin %</t>
  </si>
  <si>
    <t>Operating Expenses</t>
  </si>
  <si>
    <t>Operating Income</t>
  </si>
  <si>
    <t>Operating Margin %</t>
  </si>
  <si>
    <t>Earnings Before Tax</t>
  </si>
  <si>
    <t>Net Income</t>
  </si>
  <si>
    <t>Net Margin %</t>
  </si>
  <si>
    <t>Calculated from the P&amp;L sheet. Month-over-month rows compare each month to the prior month; January is 0.0% because there is no prior month in this sample workbook.</t>
  </si>
  <si>
    <t>Metric</t>
  </si>
  <si>
    <t>Total / Latest</t>
  </si>
  <si>
    <t>Revenue Growth %</t>
  </si>
  <si>
    <t>Profit and Loss Dashboard</t>
  </si>
  <si>
    <t>Select month:</t>
  </si>
  <si>
    <t>Key metrics for selected month</t>
  </si>
  <si>
    <t>Margin %</t>
  </si>
  <si>
    <t>Prior Month</t>
  </si>
  <si>
    <t>Change $</t>
  </si>
  <si>
    <t>Largest expense accounts for selected month</t>
  </si>
  <si>
    <t>Rank</t>
  </si>
  <si>
    <t>Account</t>
  </si>
  <si>
    <t>Note</t>
  </si>
  <si>
    <t>The dashboard reads from Monthly Transactions through the P&amp;L sheet. Change the selected month, or replace the synthetic transaction rows, and the KPI panel and largest-expense ranking update automatically.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</si>
</sst>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
    <numFmt numFmtId="166" formatCode="0.0%"/>
  </numFmts>
  <fonts count="9" x14ac:knownFonts="1">
    <font>
      <color theme="1"/>
      <family val="2"/>
      <scheme val="minor"/>
      <sz val="11"/>
      <name val="Calibri"/>
    </font>
    <font>
      <b/>
      <sz val="16"/>
    </font>
    <font>
      <b/>
      <sz val="12"/>
    </font>
    <font>
      <i/>
    </font>
    <font>
      <b/>
    </font>
    <font>
      <b/>
      <u/>
      <color rgb="FF1155CC"/>
      <sz val="13"/>
    </font>
    <font>
      <b/>
      <color rgb="FFFFFFFF"/>
    </font>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1">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164" fontId="0" fillId="2" borderId="1" xfId="0" applyNumberFormat="1" applyFill="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165" fontId="0" fillId="2" borderId="1" xfId="0" applyNumberFormat="1" applyFill="1" applyBorder="1" applyAlignment="1">
      <alignment vertical="center"/>
    </xf>
    <xf numFmtId="0" fontId="0" fillId="2" borderId="1" xfId="0" applyFill="1" applyBorder="1" applyAlignment="1">
      <alignment vertical="center" wrapText="1"/>
    </xf>
    <xf numFmtId="165" fontId="4" fillId="4" borderId="1" xfId="0" applyNumberFormat="1" applyFont="1" applyFill="1" applyBorder="1" applyAlignment="1">
      <alignment vertical="center"/>
    </xf>
    <xf numFmtId="0" fontId="7" fillId="0" borderId="0" xfId="0" applyFont="1" applyAlignment="1">
      <alignment vertical="top" wrapText="1"/>
    </xf>
    <xf numFmtId="165" fontId="0" fillId="3" borderId="1" xfId="0" applyNumberFormat="1" applyFill="1" applyBorder="1" applyAlignment="1">
      <alignment vertical="center"/>
    </xf>
    <xf numFmtId="166" fontId="0" fillId="3" borderId="1" xfId="0" applyNumberFormat="1" applyFill="1" applyBorder="1" applyAlignment="1">
      <alignment vertical="center"/>
    </xf>
    <xf numFmtId="166" fontId="4" fillId="4" borderId="1" xfId="0" applyNumberFormat="1" applyFont="1" applyFill="1" applyBorder="1" applyAlignment="1">
      <alignment vertical="center"/>
    </xf>
    <xf numFmtId="0" fontId="4" fillId="2" borderId="1" xfId="0" applyFont="1" applyFill="1" applyBorder="1" applyAlignment="1">
      <alignment horizontal="center" vertical="center" wrapText="1"/>
    </xf>
    <xf numFmtId="165" fontId="0" fillId="3" borderId="1" xfId="0" applyNumberFormat="1" applyFill="1" applyBorder="1" applyAlignment="1">
      <alignment vertical="center" wrapText="1"/>
    </xf>
    <xf numFmtId="165" fontId="4" fillId="4" borderId="1" xfId="0" applyNumberFormat="1" applyFont="1" applyFill="1" applyBorder="1" applyAlignment="1">
      <alignment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165" fontId="0" fillId="4" borderId="1" xfId="0" applyNumberFormat="1" applyFill="1" applyBorder="1" applyAlignment="1">
      <alignment horizontal="center" vertical="center"/>
    </xf>
    <xf numFmtId="0" fontId="8"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rofit-and-loss-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rofit-and-loss-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90"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30" customWidth="1"/>
    <col min="3" max="4" width="20" customWidth="1"/>
    <col min="5" max="5" width="46" customWidth="1"/>
  </cols>
  <sheetData>
    <row r="1" ht="30" customHeight="1" spans="1:5" x14ac:dyDescent="0.25">
      <c r="A1" s="11" t="s">
        <v>32</v>
      </c>
      <c r="B1" s="11" t="s">
        <v>33</v>
      </c>
      <c r="C1" s="11" t="s">
        <v>34</v>
      </c>
      <c r="D1" s="11" t="s">
        <v>35</v>
      </c>
      <c r="E1" s="11" t="s">
        <v>36</v>
      </c>
    </row>
    <row r="2" ht="30" customHeight="1" spans="1:5" x14ac:dyDescent="0.25">
      <c r="A2" s="12" t="s">
        <v>37</v>
      </c>
      <c r="B2" s="13" t="s">
        <v>38</v>
      </c>
      <c r="C2" s="13" t="s">
        <v>39</v>
      </c>
      <c r="D2" s="13" t="s">
        <v>40</v>
      </c>
      <c r="E2" s="13" t="s">
        <v>41</v>
      </c>
    </row>
    <row r="3" ht="30" customHeight="1" spans="1:5" x14ac:dyDescent="0.25">
      <c r="A3" s="12" t="s">
        <v>42</v>
      </c>
      <c r="B3" s="13" t="s">
        <v>43</v>
      </c>
      <c r="C3" s="13" t="s">
        <v>39</v>
      </c>
      <c r="D3" s="13" t="s">
        <v>44</v>
      </c>
      <c r="E3" s="13" t="s">
        <v>45</v>
      </c>
    </row>
    <row r="4" ht="30" customHeight="1" spans="1:5" x14ac:dyDescent="0.25">
      <c r="A4" s="12" t="s">
        <v>46</v>
      </c>
      <c r="B4" s="13" t="s">
        <v>47</v>
      </c>
      <c r="C4" s="13" t="s">
        <v>39</v>
      </c>
      <c r="D4" s="13" t="s">
        <v>40</v>
      </c>
      <c r="E4" s="13" t="s">
        <v>48</v>
      </c>
    </row>
    <row r="5" ht="30" customHeight="1" spans="1:5" x14ac:dyDescent="0.25">
      <c r="A5" s="12" t="s">
        <v>49</v>
      </c>
      <c r="B5" s="13" t="s">
        <v>50</v>
      </c>
      <c r="C5" s="13" t="s">
        <v>51</v>
      </c>
      <c r="D5" s="13" t="s">
        <v>52</v>
      </c>
      <c r="E5" s="13" t="s">
        <v>53</v>
      </c>
    </row>
    <row r="6" ht="30" customHeight="1" spans="1:5" x14ac:dyDescent="0.25">
      <c r="A6" s="12" t="s">
        <v>54</v>
      </c>
      <c r="B6" s="13" t="s">
        <v>55</v>
      </c>
      <c r="C6" s="13" t="s">
        <v>51</v>
      </c>
      <c r="D6" s="13" t="s">
        <v>52</v>
      </c>
      <c r="E6" s="13" t="s">
        <v>56</v>
      </c>
    </row>
    <row r="7" ht="30" customHeight="1" spans="1:5" x14ac:dyDescent="0.25">
      <c r="A7" s="12" t="s">
        <v>57</v>
      </c>
      <c r="B7" s="13" t="s">
        <v>58</v>
      </c>
      <c r="C7" s="13" t="s">
        <v>51</v>
      </c>
      <c r="D7" s="13" t="s">
        <v>52</v>
      </c>
      <c r="E7" s="13" t="s">
        <v>59</v>
      </c>
    </row>
    <row r="8" ht="30" customHeight="1" spans="1:5" x14ac:dyDescent="0.25">
      <c r="A8" s="12" t="s">
        <v>60</v>
      </c>
      <c r="B8" s="13" t="s">
        <v>61</v>
      </c>
      <c r="C8" s="13" t="s">
        <v>62</v>
      </c>
      <c r="D8" s="13" t="s">
        <v>63</v>
      </c>
      <c r="E8" s="13" t="s">
        <v>64</v>
      </c>
    </row>
    <row r="9" ht="30" customHeight="1" spans="1:5" x14ac:dyDescent="0.25">
      <c r="A9" s="12" t="s">
        <v>65</v>
      </c>
      <c r="B9" s="13" t="s">
        <v>66</v>
      </c>
      <c r="C9" s="13" t="s">
        <v>62</v>
      </c>
      <c r="D9" s="13" t="s">
        <v>67</v>
      </c>
      <c r="E9" s="13" t="s">
        <v>68</v>
      </c>
    </row>
    <row r="10" ht="30" customHeight="1" spans="1:5" x14ac:dyDescent="0.25">
      <c r="A10" s="12" t="s">
        <v>69</v>
      </c>
      <c r="B10" s="13" t="s">
        <v>70</v>
      </c>
      <c r="C10" s="13" t="s">
        <v>62</v>
      </c>
      <c r="D10" s="13" t="s">
        <v>71</v>
      </c>
      <c r="E10" s="13" t="s">
        <v>72</v>
      </c>
    </row>
    <row r="11" ht="30" customHeight="1" spans="1:5" x14ac:dyDescent="0.25">
      <c r="A11" s="12" t="s">
        <v>73</v>
      </c>
      <c r="B11" s="13" t="s">
        <v>74</v>
      </c>
      <c r="C11" s="13" t="s">
        <v>62</v>
      </c>
      <c r="D11" s="13" t="s">
        <v>75</v>
      </c>
      <c r="E11" s="13" t="s">
        <v>76</v>
      </c>
    </row>
    <row r="12" ht="30" customHeight="1" spans="1:5" x14ac:dyDescent="0.25">
      <c r="A12" s="12" t="s">
        <v>77</v>
      </c>
      <c r="B12" s="13" t="s">
        <v>78</v>
      </c>
      <c r="C12" s="13" t="s">
        <v>62</v>
      </c>
      <c r="D12" s="13" t="s">
        <v>44</v>
      </c>
      <c r="E12" s="13" t="s">
        <v>79</v>
      </c>
    </row>
    <row r="13" ht="30" customHeight="1" spans="1:5" x14ac:dyDescent="0.25">
      <c r="A13" s="12" t="s">
        <v>80</v>
      </c>
      <c r="B13" s="13" t="s">
        <v>81</v>
      </c>
      <c r="C13" s="13" t="s">
        <v>62</v>
      </c>
      <c r="D13" s="13" t="s">
        <v>82</v>
      </c>
      <c r="E13" s="13" t="s">
        <v>83</v>
      </c>
    </row>
    <row r="14" ht="30" customHeight="1" spans="1:5" x14ac:dyDescent="0.25">
      <c r="A14" s="12" t="s">
        <v>84</v>
      </c>
      <c r="B14" s="13" t="s">
        <v>85</v>
      </c>
      <c r="C14" s="13" t="s">
        <v>62</v>
      </c>
      <c r="D14" s="13" t="s">
        <v>86</v>
      </c>
      <c r="E14" s="13" t="s">
        <v>87</v>
      </c>
    </row>
    <row r="15" ht="30" customHeight="1" spans="1:5" x14ac:dyDescent="0.25">
      <c r="A15" s="12" t="s">
        <v>88</v>
      </c>
      <c r="B15" s="13" t="s">
        <v>89</v>
      </c>
      <c r="C15" s="13" t="s">
        <v>90</v>
      </c>
      <c r="D15" s="13" t="s">
        <v>91</v>
      </c>
      <c r="E15" s="13" t="s">
        <v>92</v>
      </c>
    </row>
    <row r="16" ht="30" customHeight="1" spans="1:5" x14ac:dyDescent="0.25">
      <c r="A16" s="12" t="s">
        <v>93</v>
      </c>
      <c r="B16" s="13" t="s">
        <v>94</v>
      </c>
      <c r="C16" s="13" t="s">
        <v>95</v>
      </c>
      <c r="D16" s="13" t="s">
        <v>91</v>
      </c>
      <c r="E16" s="13" t="s">
        <v>96</v>
      </c>
    </row>
    <row r="17" ht="30" customHeight="1" spans="1:5" x14ac:dyDescent="0.25">
      <c r="A17" s="12" t="s">
        <v>97</v>
      </c>
      <c r="B17" s="13" t="s">
        <v>98</v>
      </c>
      <c r="C17" s="13" t="s">
        <v>99</v>
      </c>
      <c r="D17" s="13" t="s">
        <v>100</v>
      </c>
      <c r="E17" s="13" t="s">
        <v>101</v>
      </c>
    </row>
  </sheetData>
  <dataValidations count="2">
    <dataValidation type="list" showErrorMessage="1" errorTitle="Invalid account type" error="Choose one of: Revenue, COGS, Operating Expense, Other Income, Other Expense, Tax Expense" sqref="C10:C17">
      <formula1>"Revenue,COGS,Operating Expense,Other Income,Other Expense,Tax Expense"</formula1>
    </dataValidation>
    <dataValidation type="list" showErrorMessage="1" errorTitle="Invalid account type" error="Choose one of: Revenue, COGS, Operating Expense, Other Income, Other Expense, Tax Expense" sqref="C2:C17">
      <formula1>"Revenue,COGS,Operating Expense,Other Income,Other Expense,Tax Expense"</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pane ySplit="3" topLeftCell="A4" activePane="bottomLeft" state="frozen"/>
      <selection pane="bottomLeft"/>
    </sheetView>
  </sheetViews>
  <sheetFormatPr defaultRowHeight="15" outlineLevelRow="0" outlineLevelCol="0" x14ac:dyDescent="55"/>
  <cols>
    <col min="1" max="1" width="10" customWidth="1"/>
    <col min="2" max="2" width="14" customWidth="1"/>
    <col min="3" max="3" width="16" customWidth="1"/>
    <col min="4" max="4" width="28" customWidth="1"/>
    <col min="5" max="5" width="20" customWidth="1"/>
    <col min="6" max="6" width="14" customWidth="1"/>
    <col min="7" max="7" width="34" customWidth="1"/>
  </cols>
  <sheetData>
    <row r="1" ht="30" customHeight="1" spans="1:7" x14ac:dyDescent="0.25">
      <c r="A1" s="2" t="s">
        <v>102</v>
      </c>
      <c r="B1" s="2"/>
      <c r="C1" s="2"/>
      <c r="D1" s="2"/>
      <c r="E1" s="2"/>
      <c r="F1" s="2"/>
      <c r="G1" s="2"/>
    </row>
    <row r="2" spans="4:7" x14ac:dyDescent="0.25">
      <c r="D2" s="2"/>
      <c r="E2" s="2"/>
      <c r="G2" s="2"/>
    </row>
    <row r="3" ht="30" customHeight="1" spans="1:7" x14ac:dyDescent="0.25">
      <c r="A3" s="11" t="s">
        <v>103</v>
      </c>
      <c r="B3" s="11" t="s">
        <v>104</v>
      </c>
      <c r="C3" s="11" t="s">
        <v>32</v>
      </c>
      <c r="D3" s="11" t="s">
        <v>33</v>
      </c>
      <c r="E3" s="11" t="s">
        <v>34</v>
      </c>
      <c r="F3" s="11" t="s">
        <v>105</v>
      </c>
      <c r="G3" s="11" t="s">
        <v>106</v>
      </c>
    </row>
    <row r="4" spans="1:7" x14ac:dyDescent="0.25">
      <c r="A4" s="12" t="s">
        <v>107</v>
      </c>
      <c r="B4" s="14">
        <v>46025</v>
      </c>
      <c r="C4" s="12" t="s">
        <v>37</v>
      </c>
      <c r="D4" s="15">
        <f>IFERROR(INDEX('Chart of Accounts'!$B$2:$B$17,MATCH($C4,'Chart of Accounts'!$A$2:$A$17,0)),"(unknown account)")</f>
      </c>
      <c r="E4" s="16">
        <f>IFERROR(INDEX('Chart of Accounts'!$C$2:$C$17,MATCH($C4,'Chart of Accounts'!$A$2:$A$17,0)),"(unknown type)")</f>
      </c>
      <c r="F4" s="17">
        <v>84200</v>
      </c>
      <c r="G4" s="18" t="s">
        <v>108</v>
      </c>
    </row>
    <row r="5" spans="1:7" x14ac:dyDescent="0.25">
      <c r="A5" s="12" t="s">
        <v>107</v>
      </c>
      <c r="B5" s="14">
        <v>46030</v>
      </c>
      <c r="C5" s="12" t="s">
        <v>42</v>
      </c>
      <c r="D5" s="15">
        <f>IFERROR(INDEX('Chart of Accounts'!$B$2:$B$17,MATCH($C5,'Chart of Accounts'!$A$2:$A$17,0)),"(unknown account)")</f>
      </c>
      <c r="E5" s="16">
        <f>IFERROR(INDEX('Chart of Accounts'!$C$2:$C$17,MATCH($C5,'Chart of Accounts'!$A$2:$A$17,0)),"(unknown type)")</f>
      </c>
      <c r="F5" s="17">
        <v>23800</v>
      </c>
      <c r="G5" s="18" t="s">
        <v>109</v>
      </c>
    </row>
    <row r="6" spans="1:7" x14ac:dyDescent="0.25">
      <c r="A6" s="12" t="s">
        <v>107</v>
      </c>
      <c r="B6" s="14">
        <v>46040</v>
      </c>
      <c r="C6" s="12" t="s">
        <v>46</v>
      </c>
      <c r="D6" s="15">
        <f>IFERROR(INDEX('Chart of Accounts'!$B$2:$B$17,MATCH($C6,'Chart of Accounts'!$A$2:$A$17,0)),"(unknown account)")</f>
      </c>
      <c r="E6" s="16">
        <f>IFERROR(INDEX('Chart of Accounts'!$C$2:$C$17,MATCH($C6,'Chart of Accounts'!$A$2:$A$17,0)),"(unknown type)")</f>
      </c>
      <c r="F6" s="17">
        <v>4100</v>
      </c>
      <c r="G6" s="18" t="s">
        <v>110</v>
      </c>
    </row>
    <row r="7" spans="1:7" x14ac:dyDescent="0.25">
      <c r="A7" s="12" t="s">
        <v>107</v>
      </c>
      <c r="B7" s="14">
        <v>46031</v>
      </c>
      <c r="C7" s="12" t="s">
        <v>49</v>
      </c>
      <c r="D7" s="15">
        <f>IFERROR(INDEX('Chart of Accounts'!$B$2:$B$17,MATCH($C7,'Chart of Accounts'!$A$2:$A$17,0)),"(unknown account)")</f>
      </c>
      <c r="E7" s="16">
        <f>IFERROR(INDEX('Chart of Accounts'!$C$2:$C$17,MATCH($C7,'Chart of Accounts'!$A$2:$A$17,0)),"(unknown type)")</f>
      </c>
      <c r="F7" s="17">
        <v>31100</v>
      </c>
      <c r="G7" s="18" t="s">
        <v>111</v>
      </c>
    </row>
    <row r="8" spans="1:7" x14ac:dyDescent="0.25">
      <c r="A8" s="12" t="s">
        <v>107</v>
      </c>
      <c r="B8" s="14">
        <v>46034</v>
      </c>
      <c r="C8" s="12" t="s">
        <v>54</v>
      </c>
      <c r="D8" s="15">
        <f>IFERROR(INDEX('Chart of Accounts'!$B$2:$B$17,MATCH($C8,'Chart of Accounts'!$A$2:$A$17,0)),"(unknown account)")</f>
      </c>
      <c r="E8" s="16">
        <f>IFERROR(INDEX('Chart of Accounts'!$C$2:$C$17,MATCH($C8,'Chart of Accounts'!$A$2:$A$17,0)),"(unknown type)")</f>
      </c>
      <c r="F8" s="17">
        <v>13600</v>
      </c>
      <c r="G8" s="18" t="s">
        <v>112</v>
      </c>
    </row>
    <row r="9" spans="1:7" x14ac:dyDescent="0.25">
      <c r="A9" s="12" t="s">
        <v>107</v>
      </c>
      <c r="B9" s="14">
        <v>46047</v>
      </c>
      <c r="C9" s="12" t="s">
        <v>57</v>
      </c>
      <c r="D9" s="15">
        <f>IFERROR(INDEX('Chart of Accounts'!$B$2:$B$17,MATCH($C9,'Chart of Accounts'!$A$2:$A$17,0)),"(unknown account)")</f>
      </c>
      <c r="E9" s="16">
        <f>IFERROR(INDEX('Chart of Accounts'!$C$2:$C$17,MATCH($C9,'Chart of Accounts'!$A$2:$A$17,0)),"(unknown type)")</f>
      </c>
      <c r="F9" s="17">
        <v>3200</v>
      </c>
      <c r="G9" s="18" t="s">
        <v>113</v>
      </c>
    </row>
    <row r="10" spans="1:7" x14ac:dyDescent="0.25">
      <c r="A10" s="12" t="s">
        <v>107</v>
      </c>
      <c r="B10" s="14">
        <v>46051</v>
      </c>
      <c r="C10" s="12" t="s">
        <v>60</v>
      </c>
      <c r="D10" s="15">
        <f>IFERROR(INDEX('Chart of Accounts'!$B$2:$B$17,MATCH($C10,'Chart of Accounts'!$A$2:$A$17,0)),"(unknown account)")</f>
      </c>
      <c r="E10" s="16">
        <f>IFERROR(INDEX('Chart of Accounts'!$C$2:$C$17,MATCH($C10,'Chart of Accounts'!$A$2:$A$17,0)),"(unknown type)")</f>
      </c>
      <c r="F10" s="17">
        <v>26900</v>
      </c>
      <c r="G10" s="18" t="s">
        <v>114</v>
      </c>
    </row>
    <row r="11" spans="1:7" x14ac:dyDescent="0.25">
      <c r="A11" s="12" t="s">
        <v>107</v>
      </c>
      <c r="B11" s="14">
        <v>46052</v>
      </c>
      <c r="C11" s="12" t="s">
        <v>65</v>
      </c>
      <c r="D11" s="15">
        <f>IFERROR(INDEX('Chart of Accounts'!$B$2:$B$17,MATCH($C11,'Chart of Accounts'!$A$2:$A$17,0)),"(unknown account)")</f>
      </c>
      <c r="E11" s="16">
        <f>IFERROR(INDEX('Chart of Accounts'!$C$2:$C$17,MATCH($C11,'Chart of Accounts'!$A$2:$A$17,0)),"(unknown type)")</f>
      </c>
      <c r="F11" s="17">
        <v>5350</v>
      </c>
      <c r="G11" s="18" t="s">
        <v>115</v>
      </c>
    </row>
    <row r="12" spans="1:7" x14ac:dyDescent="0.25">
      <c r="A12" s="12" t="s">
        <v>107</v>
      </c>
      <c r="B12" s="14">
        <v>46042</v>
      </c>
      <c r="C12" s="12" t="s">
        <v>69</v>
      </c>
      <c r="D12" s="15">
        <f>IFERROR(INDEX('Chart of Accounts'!$B$2:$B$17,MATCH($C12,'Chart of Accounts'!$A$2:$A$17,0)),"(unknown account)")</f>
      </c>
      <c r="E12" s="16">
        <f>IFERROR(INDEX('Chart of Accounts'!$C$2:$C$17,MATCH($C12,'Chart of Accounts'!$A$2:$A$17,0)),"(unknown type)")</f>
      </c>
      <c r="F12" s="17">
        <v>7900</v>
      </c>
      <c r="G12" s="18" t="s">
        <v>116</v>
      </c>
    </row>
    <row r="13" spans="1:7" x14ac:dyDescent="0.25">
      <c r="A13" s="12" t="s">
        <v>107</v>
      </c>
      <c r="B13" s="14">
        <v>46037</v>
      </c>
      <c r="C13" s="12" t="s">
        <v>73</v>
      </c>
      <c r="D13" s="15">
        <f>IFERROR(INDEX('Chart of Accounts'!$B$2:$B$17,MATCH($C13,'Chart of Accounts'!$A$2:$A$17,0)),"(unknown account)")</f>
      </c>
      <c r="E13" s="16">
        <f>IFERROR(INDEX('Chart of Accounts'!$C$2:$C$17,MATCH($C13,'Chart of Accounts'!$A$2:$A$17,0)),"(unknown type)")</f>
      </c>
      <c r="F13" s="17">
        <v>3100</v>
      </c>
      <c r="G13" s="18" t="s">
        <v>117</v>
      </c>
    </row>
    <row r="14" spans="1:7" x14ac:dyDescent="0.25">
      <c r="A14" s="12" t="s">
        <v>107</v>
      </c>
      <c r="B14" s="14">
        <v>46044</v>
      </c>
      <c r="C14" s="12" t="s">
        <v>77</v>
      </c>
      <c r="D14" s="15">
        <f>IFERROR(INDEX('Chart of Accounts'!$B$2:$B$17,MATCH($C14,'Chart of Accounts'!$A$2:$A$17,0)),"(unknown account)")</f>
      </c>
      <c r="E14" s="16">
        <f>IFERROR(INDEX('Chart of Accounts'!$C$2:$C$17,MATCH($C14,'Chart of Accounts'!$A$2:$A$17,0)),"(unknown type)")</f>
      </c>
      <c r="F14" s="17">
        <v>1600</v>
      </c>
      <c r="G14" s="18" t="s">
        <v>118</v>
      </c>
    </row>
    <row r="15" spans="1:7" x14ac:dyDescent="0.25">
      <c r="A15" s="12" t="s">
        <v>107</v>
      </c>
      <c r="B15" s="14">
        <v>46048</v>
      </c>
      <c r="C15" s="12" t="s">
        <v>80</v>
      </c>
      <c r="D15" s="15">
        <f>IFERROR(INDEX('Chart of Accounts'!$B$2:$B$17,MATCH($C15,'Chart of Accounts'!$A$2:$A$17,0)),"(unknown account)")</f>
      </c>
      <c r="E15" s="16">
        <f>IFERROR(INDEX('Chart of Accounts'!$C$2:$C$17,MATCH($C15,'Chart of Accounts'!$A$2:$A$17,0)),"(unknown type)")</f>
      </c>
      <c r="F15" s="17">
        <v>850</v>
      </c>
      <c r="G15" s="18" t="s">
        <v>119</v>
      </c>
    </row>
    <row r="16" spans="1:7" x14ac:dyDescent="0.25">
      <c r="A16" s="12" t="s">
        <v>107</v>
      </c>
      <c r="B16" s="14">
        <v>46053</v>
      </c>
      <c r="C16" s="12" t="s">
        <v>84</v>
      </c>
      <c r="D16" s="15">
        <f>IFERROR(INDEX('Chart of Accounts'!$B$2:$B$17,MATCH($C16,'Chart of Accounts'!$A$2:$A$17,0)),"(unknown account)")</f>
      </c>
      <c r="E16" s="16">
        <f>IFERROR(INDEX('Chart of Accounts'!$C$2:$C$17,MATCH($C16,'Chart of Accounts'!$A$2:$A$17,0)),"(unknown type)")</f>
      </c>
      <c r="F16" s="17">
        <v>1200</v>
      </c>
      <c r="G16" s="18" t="s">
        <v>120</v>
      </c>
    </row>
    <row r="17" spans="1:7" x14ac:dyDescent="0.25">
      <c r="A17" s="12" t="s">
        <v>107</v>
      </c>
      <c r="B17" s="14">
        <v>46053</v>
      </c>
      <c r="C17" s="12" t="s">
        <v>88</v>
      </c>
      <c r="D17" s="15">
        <f>IFERROR(INDEX('Chart of Accounts'!$B$2:$B$17,MATCH($C17,'Chart of Accounts'!$A$2:$A$17,0)),"(unknown account)")</f>
      </c>
      <c r="E17" s="16">
        <f>IFERROR(INDEX('Chart of Accounts'!$C$2:$C$17,MATCH($C17,'Chart of Accounts'!$A$2:$A$17,0)),"(unknown type)")</f>
      </c>
      <c r="F17" s="17">
        <v>180</v>
      </c>
      <c r="G17" s="18" t="s">
        <v>121</v>
      </c>
    </row>
    <row r="18" spans="1:7" x14ac:dyDescent="0.25">
      <c r="A18" s="12" t="s">
        <v>107</v>
      </c>
      <c r="B18" s="14">
        <v>46053</v>
      </c>
      <c r="C18" s="12" t="s">
        <v>93</v>
      </c>
      <c r="D18" s="15">
        <f>IFERROR(INDEX('Chart of Accounts'!$B$2:$B$17,MATCH($C18,'Chart of Accounts'!$A$2:$A$17,0)),"(unknown account)")</f>
      </c>
      <c r="E18" s="16">
        <f>IFERROR(INDEX('Chart of Accounts'!$C$2:$C$17,MATCH($C18,'Chart of Accounts'!$A$2:$A$17,0)),"(unknown type)")</f>
      </c>
      <c r="F18" s="17">
        <v>940</v>
      </c>
      <c r="G18" s="18" t="s">
        <v>122</v>
      </c>
    </row>
    <row r="19" spans="1:7" x14ac:dyDescent="0.25">
      <c r="A19" s="12" t="s">
        <v>107</v>
      </c>
      <c r="B19" s="14">
        <v>46053</v>
      </c>
      <c r="C19" s="12" t="s">
        <v>97</v>
      </c>
      <c r="D19" s="15">
        <f>IFERROR(INDEX('Chart of Accounts'!$B$2:$B$17,MATCH($C19,'Chart of Accounts'!$A$2:$A$17,0)),"(unknown account)")</f>
      </c>
      <c r="E19" s="16">
        <f>IFERROR(INDEX('Chart of Accounts'!$C$2:$C$17,MATCH($C19,'Chart of Accounts'!$A$2:$A$17,0)),"(unknown type)")</f>
      </c>
      <c r="F19" s="17">
        <v>2100</v>
      </c>
      <c r="G19" s="18" t="s">
        <v>123</v>
      </c>
    </row>
    <row r="20" spans="1:7" x14ac:dyDescent="0.25">
      <c r="A20" s="12" t="s">
        <v>124</v>
      </c>
      <c r="B20" s="14">
        <v>46056</v>
      </c>
      <c r="C20" s="12" t="s">
        <v>37</v>
      </c>
      <c r="D20" s="15">
        <f>IFERROR(INDEX('Chart of Accounts'!$B$2:$B$17,MATCH($C20,'Chart of Accounts'!$A$2:$A$17,0)),"(unknown account)")</f>
      </c>
      <c r="E20" s="16">
        <f>IFERROR(INDEX('Chart of Accounts'!$C$2:$C$17,MATCH($C20,'Chart of Accounts'!$A$2:$A$17,0)),"(unknown type)")</f>
      </c>
      <c r="F20" s="17">
        <v>90500</v>
      </c>
      <c r="G20" s="18" t="s">
        <v>125</v>
      </c>
    </row>
    <row r="21" spans="1:7" x14ac:dyDescent="0.25">
      <c r="A21" s="12" t="s">
        <v>124</v>
      </c>
      <c r="B21" s="14">
        <v>46062</v>
      </c>
      <c r="C21" s="12" t="s">
        <v>42</v>
      </c>
      <c r="D21" s="15">
        <f>IFERROR(INDEX('Chart of Accounts'!$B$2:$B$17,MATCH($C21,'Chart of Accounts'!$A$2:$A$17,0)),"(unknown account)")</f>
      </c>
      <c r="E21" s="16">
        <f>IFERROR(INDEX('Chart of Accounts'!$C$2:$C$17,MATCH($C21,'Chart of Accounts'!$A$2:$A$17,0)),"(unknown type)")</f>
      </c>
      <c r="F21" s="17">
        <v>26150</v>
      </c>
      <c r="G21" s="18" t="s">
        <v>109</v>
      </c>
    </row>
    <row r="22" spans="1:7" x14ac:dyDescent="0.25">
      <c r="A22" s="12" t="s">
        <v>124</v>
      </c>
      <c r="B22" s="14">
        <v>46071</v>
      </c>
      <c r="C22" s="12" t="s">
        <v>46</v>
      </c>
      <c r="D22" s="15">
        <f>IFERROR(INDEX('Chart of Accounts'!$B$2:$B$17,MATCH($C22,'Chart of Accounts'!$A$2:$A$17,0)),"(unknown account)")</f>
      </c>
      <c r="E22" s="16">
        <f>IFERROR(INDEX('Chart of Accounts'!$C$2:$C$17,MATCH($C22,'Chart of Accounts'!$A$2:$A$17,0)),"(unknown type)")</f>
      </c>
      <c r="F22" s="17">
        <v>3900</v>
      </c>
      <c r="G22" s="18" t="s">
        <v>110</v>
      </c>
    </row>
    <row r="23" spans="1:7" x14ac:dyDescent="0.25">
      <c r="A23" s="12" t="s">
        <v>124</v>
      </c>
      <c r="B23" s="14">
        <v>46063</v>
      </c>
      <c r="C23" s="12" t="s">
        <v>49</v>
      </c>
      <c r="D23" s="15">
        <f>IFERROR(INDEX('Chart of Accounts'!$B$2:$B$17,MATCH($C23,'Chart of Accounts'!$A$2:$A$17,0)),"(unknown account)")</f>
      </c>
      <c r="E23" s="16">
        <f>IFERROR(INDEX('Chart of Accounts'!$C$2:$C$17,MATCH($C23,'Chart of Accounts'!$A$2:$A$17,0)),"(unknown type)")</f>
      </c>
      <c r="F23" s="17">
        <v>32800</v>
      </c>
      <c r="G23" s="18" t="s">
        <v>111</v>
      </c>
    </row>
    <row r="24" spans="1:7" x14ac:dyDescent="0.25">
      <c r="A24" s="12" t="s">
        <v>124</v>
      </c>
      <c r="B24" s="14">
        <v>46066</v>
      </c>
      <c r="C24" s="12" t="s">
        <v>54</v>
      </c>
      <c r="D24" s="15">
        <f>IFERROR(INDEX('Chart of Accounts'!$B$2:$B$17,MATCH($C24,'Chart of Accounts'!$A$2:$A$17,0)),"(unknown account)")</f>
      </c>
      <c r="E24" s="16">
        <f>IFERROR(INDEX('Chart of Accounts'!$C$2:$C$17,MATCH($C24,'Chart of Accounts'!$A$2:$A$17,0)),"(unknown type)")</f>
      </c>
      <c r="F24" s="17">
        <v>14200</v>
      </c>
      <c r="G24" s="18" t="s">
        <v>112</v>
      </c>
    </row>
    <row r="25" spans="1:7" x14ac:dyDescent="0.25">
      <c r="A25" s="12" t="s">
        <v>124</v>
      </c>
      <c r="B25" s="14">
        <v>46078</v>
      </c>
      <c r="C25" s="12" t="s">
        <v>57</v>
      </c>
      <c r="D25" s="15">
        <f>IFERROR(INDEX('Chart of Accounts'!$B$2:$B$17,MATCH($C25,'Chart of Accounts'!$A$2:$A$17,0)),"(unknown account)")</f>
      </c>
      <c r="E25" s="16">
        <f>IFERROR(INDEX('Chart of Accounts'!$C$2:$C$17,MATCH($C25,'Chart of Accounts'!$A$2:$A$17,0)),"(unknown type)")</f>
      </c>
      <c r="F25" s="17">
        <v>3450</v>
      </c>
      <c r="G25" s="18" t="s">
        <v>113</v>
      </c>
    </row>
    <row r="26" spans="1:7" x14ac:dyDescent="0.25">
      <c r="A26" s="12" t="s">
        <v>124</v>
      </c>
      <c r="B26" s="14">
        <v>46080</v>
      </c>
      <c r="C26" s="12" t="s">
        <v>60</v>
      </c>
      <c r="D26" s="15">
        <f>IFERROR(INDEX('Chart of Accounts'!$B$2:$B$17,MATCH($C26,'Chart of Accounts'!$A$2:$A$17,0)),"(unknown account)")</f>
      </c>
      <c r="E26" s="16">
        <f>IFERROR(INDEX('Chart of Accounts'!$C$2:$C$17,MATCH($C26,'Chart of Accounts'!$A$2:$A$17,0)),"(unknown type)")</f>
      </c>
      <c r="F26" s="17">
        <v>27250</v>
      </c>
      <c r="G26" s="18" t="s">
        <v>114</v>
      </c>
    </row>
    <row r="27" spans="1:7" x14ac:dyDescent="0.25">
      <c r="A27" s="12" t="s">
        <v>124</v>
      </c>
      <c r="B27" s="14">
        <v>46081</v>
      </c>
      <c r="C27" s="12" t="s">
        <v>65</v>
      </c>
      <c r="D27" s="15">
        <f>IFERROR(INDEX('Chart of Accounts'!$B$2:$B$17,MATCH($C27,'Chart of Accounts'!$A$2:$A$17,0)),"(unknown account)")</f>
      </c>
      <c r="E27" s="16">
        <f>IFERROR(INDEX('Chart of Accounts'!$C$2:$C$17,MATCH($C27,'Chart of Accounts'!$A$2:$A$17,0)),"(unknown type)")</f>
      </c>
      <c r="F27" s="17">
        <v>5425</v>
      </c>
      <c r="G27" s="18" t="s">
        <v>115</v>
      </c>
    </row>
    <row r="28" spans="1:7" x14ac:dyDescent="0.25">
      <c r="A28" s="12" t="s">
        <v>124</v>
      </c>
      <c r="B28" s="14">
        <v>46072</v>
      </c>
      <c r="C28" s="12" t="s">
        <v>69</v>
      </c>
      <c r="D28" s="15">
        <f>IFERROR(INDEX('Chart of Accounts'!$B$2:$B$17,MATCH($C28,'Chart of Accounts'!$A$2:$A$17,0)),"(unknown account)")</f>
      </c>
      <c r="E28" s="16">
        <f>IFERROR(INDEX('Chart of Accounts'!$C$2:$C$17,MATCH($C28,'Chart of Accounts'!$A$2:$A$17,0)),"(unknown type)")</f>
      </c>
      <c r="F28" s="17">
        <v>6200</v>
      </c>
      <c r="G28" s="18" t="s">
        <v>126</v>
      </c>
    </row>
    <row r="29" spans="1:7" x14ac:dyDescent="0.25">
      <c r="A29" s="12" t="s">
        <v>124</v>
      </c>
      <c r="B29" s="14">
        <v>46068</v>
      </c>
      <c r="C29" s="12" t="s">
        <v>73</v>
      </c>
      <c r="D29" s="15">
        <f>IFERROR(INDEX('Chart of Accounts'!$B$2:$B$17,MATCH($C29,'Chart of Accounts'!$A$2:$A$17,0)),"(unknown account)")</f>
      </c>
      <c r="E29" s="16">
        <f>IFERROR(INDEX('Chart of Accounts'!$C$2:$C$17,MATCH($C29,'Chart of Accounts'!$A$2:$A$17,0)),"(unknown type)")</f>
      </c>
      <c r="F29" s="17">
        <v>3150</v>
      </c>
      <c r="G29" s="18" t="s">
        <v>117</v>
      </c>
    </row>
    <row r="30" spans="1:7" x14ac:dyDescent="0.25">
      <c r="A30" s="12" t="s">
        <v>124</v>
      </c>
      <c r="B30" s="14">
        <v>46075</v>
      </c>
      <c r="C30" s="12" t="s">
        <v>77</v>
      </c>
      <c r="D30" s="15">
        <f>IFERROR(INDEX('Chart of Accounts'!$B$2:$B$17,MATCH($C30,'Chart of Accounts'!$A$2:$A$17,0)),"(unknown account)")</f>
      </c>
      <c r="E30" s="16">
        <f>IFERROR(INDEX('Chart of Accounts'!$C$2:$C$17,MATCH($C30,'Chart of Accounts'!$A$2:$A$17,0)),"(unknown type)")</f>
      </c>
      <c r="F30" s="17">
        <v>2100</v>
      </c>
      <c r="G30" s="18" t="s">
        <v>127</v>
      </c>
    </row>
    <row r="31" spans="1:7" x14ac:dyDescent="0.25">
      <c r="A31" s="12" t="s">
        <v>124</v>
      </c>
      <c r="B31" s="14">
        <v>46077</v>
      </c>
      <c r="C31" s="12" t="s">
        <v>80</v>
      </c>
      <c r="D31" s="15">
        <f>IFERROR(INDEX('Chart of Accounts'!$B$2:$B$17,MATCH($C31,'Chart of Accounts'!$A$2:$A$17,0)),"(unknown account)")</f>
      </c>
      <c r="E31" s="16">
        <f>IFERROR(INDEX('Chart of Accounts'!$C$2:$C$17,MATCH($C31,'Chart of Accounts'!$A$2:$A$17,0)),"(unknown type)")</f>
      </c>
      <c r="F31" s="17">
        <v>1250</v>
      </c>
      <c r="G31" s="18" t="s">
        <v>119</v>
      </c>
    </row>
    <row r="32" spans="1:7" x14ac:dyDescent="0.25">
      <c r="A32" s="12" t="s">
        <v>124</v>
      </c>
      <c r="B32" s="14">
        <v>46081</v>
      </c>
      <c r="C32" s="12" t="s">
        <v>84</v>
      </c>
      <c r="D32" s="15">
        <f>IFERROR(INDEX('Chart of Accounts'!$B$2:$B$17,MATCH($C32,'Chart of Accounts'!$A$2:$A$17,0)),"(unknown account)")</f>
      </c>
      <c r="E32" s="16">
        <f>IFERROR(INDEX('Chart of Accounts'!$C$2:$C$17,MATCH($C32,'Chart of Accounts'!$A$2:$A$17,0)),"(unknown type)")</f>
      </c>
      <c r="F32" s="17">
        <v>1200</v>
      </c>
      <c r="G32" s="18" t="s">
        <v>120</v>
      </c>
    </row>
    <row r="33" spans="1:7" x14ac:dyDescent="0.25">
      <c r="A33" s="12" t="s">
        <v>124</v>
      </c>
      <c r="B33" s="14">
        <v>46081</v>
      </c>
      <c r="C33" s="12" t="s">
        <v>88</v>
      </c>
      <c r="D33" s="15">
        <f>IFERROR(INDEX('Chart of Accounts'!$B$2:$B$17,MATCH($C33,'Chart of Accounts'!$A$2:$A$17,0)),"(unknown account)")</f>
      </c>
      <c r="E33" s="16">
        <f>IFERROR(INDEX('Chart of Accounts'!$C$2:$C$17,MATCH($C33,'Chart of Accounts'!$A$2:$A$17,0)),"(unknown type)")</f>
      </c>
      <c r="F33" s="17">
        <v>165</v>
      </c>
      <c r="G33" s="18" t="s">
        <v>121</v>
      </c>
    </row>
    <row r="34" spans="1:7" x14ac:dyDescent="0.25">
      <c r="A34" s="12" t="s">
        <v>124</v>
      </c>
      <c r="B34" s="14">
        <v>46081</v>
      </c>
      <c r="C34" s="12" t="s">
        <v>93</v>
      </c>
      <c r="D34" s="15">
        <f>IFERROR(INDEX('Chart of Accounts'!$B$2:$B$17,MATCH($C34,'Chart of Accounts'!$A$2:$A$17,0)),"(unknown account)")</f>
      </c>
      <c r="E34" s="16">
        <f>IFERROR(INDEX('Chart of Accounts'!$C$2:$C$17,MATCH($C34,'Chart of Accounts'!$A$2:$A$17,0)),"(unknown type)")</f>
      </c>
      <c r="F34" s="17">
        <v>910</v>
      </c>
      <c r="G34" s="18" t="s">
        <v>122</v>
      </c>
    </row>
    <row r="35" spans="1:7" x14ac:dyDescent="0.25">
      <c r="A35" s="12" t="s">
        <v>124</v>
      </c>
      <c r="B35" s="14">
        <v>46081</v>
      </c>
      <c r="C35" s="12" t="s">
        <v>97</v>
      </c>
      <c r="D35" s="15">
        <f>IFERROR(INDEX('Chart of Accounts'!$B$2:$B$17,MATCH($C35,'Chart of Accounts'!$A$2:$A$17,0)),"(unknown account)")</f>
      </c>
      <c r="E35" s="16">
        <f>IFERROR(INDEX('Chart of Accounts'!$C$2:$C$17,MATCH($C35,'Chart of Accounts'!$A$2:$A$17,0)),"(unknown type)")</f>
      </c>
      <c r="F35" s="17">
        <v>3100</v>
      </c>
      <c r="G35" s="18" t="s">
        <v>123</v>
      </c>
    </row>
    <row r="36" spans="1:7" x14ac:dyDescent="0.25">
      <c r="A36" s="12" t="s">
        <v>128</v>
      </c>
      <c r="B36" s="14">
        <v>46084</v>
      </c>
      <c r="C36" s="12" t="s">
        <v>37</v>
      </c>
      <c r="D36" s="15">
        <f>IFERROR(INDEX('Chart of Accounts'!$B$2:$B$17,MATCH($C36,'Chart of Accounts'!$A$2:$A$17,0)),"(unknown account)")</f>
      </c>
      <c r="E36" s="16">
        <f>IFERROR(INDEX('Chart of Accounts'!$C$2:$C$17,MATCH($C36,'Chart of Accounts'!$A$2:$A$17,0)),"(unknown type)")</f>
      </c>
      <c r="F36" s="17">
        <v>87400</v>
      </c>
      <c r="G36" s="18" t="s">
        <v>129</v>
      </c>
    </row>
    <row r="37" spans="1:7" x14ac:dyDescent="0.25">
      <c r="A37" s="12" t="s">
        <v>128</v>
      </c>
      <c r="B37" s="14">
        <v>46090</v>
      </c>
      <c r="C37" s="12" t="s">
        <v>42</v>
      </c>
      <c r="D37" s="15">
        <f>IFERROR(INDEX('Chart of Accounts'!$B$2:$B$17,MATCH($C37,'Chart of Accounts'!$A$2:$A$17,0)),"(unknown account)")</f>
      </c>
      <c r="E37" s="16">
        <f>IFERROR(INDEX('Chart of Accounts'!$C$2:$C$17,MATCH($C37,'Chart of Accounts'!$A$2:$A$17,0)),"(unknown type)")</f>
      </c>
      <c r="F37" s="17">
        <v>28200</v>
      </c>
      <c r="G37" s="18" t="s">
        <v>109</v>
      </c>
    </row>
    <row r="38" spans="1:7" x14ac:dyDescent="0.25">
      <c r="A38" s="12" t="s">
        <v>128</v>
      </c>
      <c r="B38" s="14">
        <v>46099</v>
      </c>
      <c r="C38" s="12" t="s">
        <v>46</v>
      </c>
      <c r="D38" s="15">
        <f>IFERROR(INDEX('Chart of Accounts'!$B$2:$B$17,MATCH($C38,'Chart of Accounts'!$A$2:$A$17,0)),"(unknown account)")</f>
      </c>
      <c r="E38" s="16">
        <f>IFERROR(INDEX('Chart of Accounts'!$C$2:$C$17,MATCH($C38,'Chart of Accounts'!$A$2:$A$17,0)),"(unknown type)")</f>
      </c>
      <c r="F38" s="17">
        <v>4500</v>
      </c>
      <c r="G38" s="18" t="s">
        <v>110</v>
      </c>
    </row>
    <row r="39" spans="1:7" x14ac:dyDescent="0.25">
      <c r="A39" s="12" t="s">
        <v>128</v>
      </c>
      <c r="B39" s="14">
        <v>46091</v>
      </c>
      <c r="C39" s="12" t="s">
        <v>49</v>
      </c>
      <c r="D39" s="15">
        <f>IFERROR(INDEX('Chart of Accounts'!$B$2:$B$17,MATCH($C39,'Chart of Accounts'!$A$2:$A$17,0)),"(unknown account)")</f>
      </c>
      <c r="E39" s="16">
        <f>IFERROR(INDEX('Chart of Accounts'!$C$2:$C$17,MATCH($C39,'Chart of Accounts'!$A$2:$A$17,0)),"(unknown type)")</f>
      </c>
      <c r="F39" s="17">
        <v>31950</v>
      </c>
      <c r="G39" s="18" t="s">
        <v>111</v>
      </c>
    </row>
    <row r="40" spans="1:7" x14ac:dyDescent="0.25">
      <c r="A40" s="12" t="s">
        <v>128</v>
      </c>
      <c r="B40" s="14">
        <v>46094</v>
      </c>
      <c r="C40" s="12" t="s">
        <v>54</v>
      </c>
      <c r="D40" s="15">
        <f>IFERROR(INDEX('Chart of Accounts'!$B$2:$B$17,MATCH($C40,'Chart of Accounts'!$A$2:$A$17,0)),"(unknown account)")</f>
      </c>
      <c r="E40" s="16">
        <f>IFERROR(INDEX('Chart of Accounts'!$C$2:$C$17,MATCH($C40,'Chart of Accounts'!$A$2:$A$17,0)),"(unknown type)")</f>
      </c>
      <c r="F40" s="17">
        <v>15100</v>
      </c>
      <c r="G40" s="18" t="s">
        <v>112</v>
      </c>
    </row>
    <row r="41" spans="1:7" x14ac:dyDescent="0.25">
      <c r="A41" s="12" t="s">
        <v>128</v>
      </c>
      <c r="B41" s="14">
        <v>46106</v>
      </c>
      <c r="C41" s="12" t="s">
        <v>57</v>
      </c>
      <c r="D41" s="15">
        <f>IFERROR(INDEX('Chart of Accounts'!$B$2:$B$17,MATCH($C41,'Chart of Accounts'!$A$2:$A$17,0)),"(unknown account)")</f>
      </c>
      <c r="E41" s="16">
        <f>IFERROR(INDEX('Chart of Accounts'!$C$2:$C$17,MATCH($C41,'Chart of Accounts'!$A$2:$A$17,0)),"(unknown type)")</f>
      </c>
      <c r="F41" s="17">
        <v>3350</v>
      </c>
      <c r="G41" s="18" t="s">
        <v>113</v>
      </c>
    </row>
    <row r="42" spans="1:7" x14ac:dyDescent="0.25">
      <c r="A42" s="12" t="s">
        <v>128</v>
      </c>
      <c r="B42" s="14">
        <v>46108</v>
      </c>
      <c r="C42" s="12" t="s">
        <v>60</v>
      </c>
      <c r="D42" s="15">
        <f>IFERROR(INDEX('Chart of Accounts'!$B$2:$B$17,MATCH($C42,'Chart of Accounts'!$A$2:$A$17,0)),"(unknown account)")</f>
      </c>
      <c r="E42" s="16">
        <f>IFERROR(INDEX('Chart of Accounts'!$C$2:$C$17,MATCH($C42,'Chart of Accounts'!$A$2:$A$17,0)),"(unknown type)")</f>
      </c>
      <c r="F42" s="17">
        <v>28100</v>
      </c>
      <c r="G42" s="18" t="s">
        <v>114</v>
      </c>
    </row>
    <row r="43" spans="1:7" x14ac:dyDescent="0.25">
      <c r="A43" s="12" t="s">
        <v>128</v>
      </c>
      <c r="B43" s="14">
        <v>46111</v>
      </c>
      <c r="C43" s="12" t="s">
        <v>65</v>
      </c>
      <c r="D43" s="15">
        <f>IFERROR(INDEX('Chart of Accounts'!$B$2:$B$17,MATCH($C43,'Chart of Accounts'!$A$2:$A$17,0)),"(unknown account)")</f>
      </c>
      <c r="E43" s="16">
        <f>IFERROR(INDEX('Chart of Accounts'!$C$2:$C$17,MATCH($C43,'Chart of Accounts'!$A$2:$A$17,0)),"(unknown type)")</f>
      </c>
      <c r="F43" s="17">
        <v>5510</v>
      </c>
      <c r="G43" s="18" t="s">
        <v>115</v>
      </c>
    </row>
    <row r="44" spans="1:7" x14ac:dyDescent="0.25">
      <c r="A44" s="12" t="s">
        <v>128</v>
      </c>
      <c r="B44" s="14">
        <v>46100</v>
      </c>
      <c r="C44" s="12" t="s">
        <v>69</v>
      </c>
      <c r="D44" s="15">
        <f>IFERROR(INDEX('Chart of Accounts'!$B$2:$B$17,MATCH($C44,'Chart of Accounts'!$A$2:$A$17,0)),"(unknown account)")</f>
      </c>
      <c r="E44" s="16">
        <f>IFERROR(INDEX('Chart of Accounts'!$C$2:$C$17,MATCH($C44,'Chart of Accounts'!$A$2:$A$17,0)),"(unknown type)")</f>
      </c>
      <c r="F44" s="17">
        <v>9400</v>
      </c>
      <c r="G44" s="18" t="s">
        <v>130</v>
      </c>
    </row>
    <row r="45" spans="1:7" x14ac:dyDescent="0.25">
      <c r="A45" s="12" t="s">
        <v>128</v>
      </c>
      <c r="B45" s="14">
        <v>46096</v>
      </c>
      <c r="C45" s="12" t="s">
        <v>73</v>
      </c>
      <c r="D45" s="15">
        <f>IFERROR(INDEX('Chart of Accounts'!$B$2:$B$17,MATCH($C45,'Chart of Accounts'!$A$2:$A$17,0)),"(unknown account)")</f>
      </c>
      <c r="E45" s="16">
        <f>IFERROR(INDEX('Chart of Accounts'!$C$2:$C$17,MATCH($C45,'Chart of Accounts'!$A$2:$A$17,0)),"(unknown type)")</f>
      </c>
      <c r="F45" s="17">
        <v>3280</v>
      </c>
      <c r="G45" s="18" t="s">
        <v>117</v>
      </c>
    </row>
    <row r="46" spans="1:7" x14ac:dyDescent="0.25">
      <c r="A46" s="12" t="s">
        <v>128</v>
      </c>
      <c r="B46" s="14">
        <v>46103</v>
      </c>
      <c r="C46" s="12" t="s">
        <v>77</v>
      </c>
      <c r="D46" s="15">
        <f>IFERROR(INDEX('Chart of Accounts'!$B$2:$B$17,MATCH($C46,'Chart of Accounts'!$A$2:$A$17,0)),"(unknown account)")</f>
      </c>
      <c r="E46" s="16">
        <f>IFERROR(INDEX('Chart of Accounts'!$C$2:$C$17,MATCH($C46,'Chart of Accounts'!$A$2:$A$17,0)),"(unknown type)")</f>
      </c>
      <c r="F46" s="17">
        <v>1750</v>
      </c>
      <c r="G46" s="18" t="s">
        <v>118</v>
      </c>
    </row>
    <row r="47" spans="1:7" x14ac:dyDescent="0.25">
      <c r="A47" s="12" t="s">
        <v>128</v>
      </c>
      <c r="B47" s="14">
        <v>46105</v>
      </c>
      <c r="C47" s="12" t="s">
        <v>80</v>
      </c>
      <c r="D47" s="15">
        <f>IFERROR(INDEX('Chart of Accounts'!$B$2:$B$17,MATCH($C47,'Chart of Accounts'!$A$2:$A$17,0)),"(unknown account)")</f>
      </c>
      <c r="E47" s="16">
        <f>IFERROR(INDEX('Chart of Accounts'!$C$2:$C$17,MATCH($C47,'Chart of Accounts'!$A$2:$A$17,0)),"(unknown type)")</f>
      </c>
      <c r="F47" s="17">
        <v>1750</v>
      </c>
      <c r="G47" s="18" t="s">
        <v>119</v>
      </c>
    </row>
    <row r="48" spans="1:7" x14ac:dyDescent="0.25">
      <c r="A48" s="12" t="s">
        <v>128</v>
      </c>
      <c r="B48" s="14">
        <v>46112</v>
      </c>
      <c r="C48" s="12" t="s">
        <v>84</v>
      </c>
      <c r="D48" s="15">
        <f>IFERROR(INDEX('Chart of Accounts'!$B$2:$B$17,MATCH($C48,'Chart of Accounts'!$A$2:$A$17,0)),"(unknown account)")</f>
      </c>
      <c r="E48" s="16">
        <f>IFERROR(INDEX('Chart of Accounts'!$C$2:$C$17,MATCH($C48,'Chart of Accounts'!$A$2:$A$17,0)),"(unknown type)")</f>
      </c>
      <c r="F48" s="17">
        <v>1200</v>
      </c>
      <c r="G48" s="18" t="s">
        <v>120</v>
      </c>
    </row>
    <row r="49" spans="1:7" x14ac:dyDescent="0.25">
      <c r="A49" s="12" t="s">
        <v>128</v>
      </c>
      <c r="B49" s="14">
        <v>46112</v>
      </c>
      <c r="C49" s="12" t="s">
        <v>88</v>
      </c>
      <c r="D49" s="15">
        <f>IFERROR(INDEX('Chart of Accounts'!$B$2:$B$17,MATCH($C49,'Chart of Accounts'!$A$2:$A$17,0)),"(unknown account)")</f>
      </c>
      <c r="E49" s="16">
        <f>IFERROR(INDEX('Chart of Accounts'!$C$2:$C$17,MATCH($C49,'Chart of Accounts'!$A$2:$A$17,0)),"(unknown type)")</f>
      </c>
      <c r="F49" s="17">
        <v>210</v>
      </c>
      <c r="G49" s="18" t="s">
        <v>121</v>
      </c>
    </row>
    <row r="50" spans="1:7" x14ac:dyDescent="0.25">
      <c r="A50" s="12" t="s">
        <v>128</v>
      </c>
      <c r="B50" s="14">
        <v>46112</v>
      </c>
      <c r="C50" s="12" t="s">
        <v>93</v>
      </c>
      <c r="D50" s="15">
        <f>IFERROR(INDEX('Chart of Accounts'!$B$2:$B$17,MATCH($C50,'Chart of Accounts'!$A$2:$A$17,0)),"(unknown account)")</f>
      </c>
      <c r="E50" s="16">
        <f>IFERROR(INDEX('Chart of Accounts'!$C$2:$C$17,MATCH($C50,'Chart of Accounts'!$A$2:$A$17,0)),"(unknown type)")</f>
      </c>
      <c r="F50" s="17">
        <v>885</v>
      </c>
      <c r="G50" s="18" t="s">
        <v>122</v>
      </c>
    </row>
    <row r="51" spans="1:7" x14ac:dyDescent="0.25">
      <c r="A51" s="12" t="s">
        <v>128</v>
      </c>
      <c r="B51" s="14">
        <v>46112</v>
      </c>
      <c r="C51" s="12" t="s">
        <v>97</v>
      </c>
      <c r="D51" s="15">
        <f>IFERROR(INDEX('Chart of Accounts'!$B$2:$B$17,MATCH($C51,'Chart of Accounts'!$A$2:$A$17,0)),"(unknown account)")</f>
      </c>
      <c r="E51" s="16">
        <f>IFERROR(INDEX('Chart of Accounts'!$C$2:$C$17,MATCH($C51,'Chart of Accounts'!$A$2:$A$17,0)),"(unknown type)")</f>
      </c>
      <c r="F51" s="17">
        <v>2450</v>
      </c>
      <c r="G51" s="18" t="s">
        <v>123</v>
      </c>
    </row>
  </sheetData>
  <mergeCells count="1">
    <mergeCell ref="A1:G1"/>
  </mergeCells>
  <dataValidations count="6">
    <dataValidation type="list" showErrorMessage="1" errorTitle="Invalid month" error="Choose one of: Jan, Feb, Mar" sqref="A10:A51">
      <formula1>"Jan,Feb,Mar"</formula1>
    </dataValidation>
    <dataValidation type="list" showErrorMessage="1" errorTitle="Invalid month" error="Choose one of: Jan, Feb, Mar" sqref="A4:A51">
      <formula1>"Jan,Feb,Mar"</formula1>
    </dataValidation>
    <dataValidation type="list" showErrorMessage="1" errorTitle="Invalid account code" error="Choose one of: 4000, 4010, 4020, 5000, 5010, 5020, 6000, 6010, 6020, 6030, 6040, 6050, 6060, 7000, 7010, 8000" sqref="C10:C51">
      <formula1>"4000,4010,4020,5000,5010,5020,6000,6010,6020,6030,6040,6050,6060,7000,7010,8000"</formula1>
    </dataValidation>
    <dataValidation type="list" showErrorMessage="1" errorTitle="Invalid account code" error="Choose one of: 4000, 4010, 4020, 5000, 5010, 5020, 6000, 6010, 6020, 6030, 6040, 6050, 6060, 7000, 7010, 8000" sqref="C4:C51">
      <formula1>"4000,4010,4020,5000,5010,5020,6000,6010,6020,6030,6040,6050,6060,7000,7010,8000"</formula1>
    </dataValidation>
    <dataValidation type="decimal" allowBlank="1" showErrorMessage="1" errorTitle="Invalid number" error="Enter a number between -1000000 and 1000000" sqref="F10:F51">
      <formula1>-1000000</formula1>
      <formula2>1000000</formula2>
    </dataValidation>
    <dataValidation type="decimal" allowBlank="1" showErrorMessage="1" errorTitle="Invalid number" error="Enter a number between -1000000 and 1000000" sqref="F4:F51">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pane ySplit="4" topLeftCell="A5" activePane="bottomLeft" state="frozen"/>
      <selection pane="bottomLeft"/>
    </sheetView>
  </sheetViews>
  <sheetFormatPr defaultRowHeight="15" outlineLevelRow="0" outlineLevelCol="0" x14ac:dyDescent="55"/>
  <cols>
    <col min="1" max="1" width="26" customWidth="1"/>
    <col min="2" max="5" width="14" customWidth="1"/>
  </cols>
  <sheetData>
    <row r="1" spans="1:5" x14ac:dyDescent="0.25">
      <c r="A1" s="1" t="s">
        <v>131</v>
      </c>
      <c r="B1" s="1"/>
      <c r="C1" s="1"/>
      <c r="D1" s="1"/>
      <c r="E1" s="1"/>
    </row>
    <row r="2" ht="30" customHeight="1" spans="1:5" x14ac:dyDescent="0.25">
      <c r="A2" s="2" t="s">
        <v>132</v>
      </c>
      <c r="B2" s="2"/>
      <c r="C2" s="2"/>
      <c r="D2" s="2"/>
      <c r="E2" s="2"/>
    </row>
    <row r="3" spans="1:1" x14ac:dyDescent="0.25">
      <c r="A3" s="2"/>
    </row>
    <row r="4" ht="30" customHeight="1" spans="1:5" x14ac:dyDescent="0.25">
      <c r="A4" s="11" t="s">
        <v>133</v>
      </c>
      <c r="B4" s="11" t="s">
        <v>107</v>
      </c>
      <c r="C4" s="11" t="s">
        <v>124</v>
      </c>
      <c r="D4" s="11" t="s">
        <v>128</v>
      </c>
      <c r="E4" s="11" t="s">
        <v>134</v>
      </c>
    </row>
    <row r="5" spans="1:5" x14ac:dyDescent="0.25">
      <c r="A5" s="5" t="s">
        <v>39</v>
      </c>
      <c r="B5" s="19">
        <f>1*SUMIFS('Monthly Transactions'!$F$4:$F$51,'Monthly Transactions'!$A$4:$A$51,"Jan",'Monthly Transactions'!$E$4:$E$51,"Revenue")</f>
      </c>
      <c r="C5" s="19">
        <f>1*SUMIFS('Monthly Transactions'!$F$4:$F$51,'Monthly Transactions'!$A$4:$A$51,"Feb",'Monthly Transactions'!$E$4:$E$51,"Revenue")</f>
      </c>
      <c r="D5" s="19">
        <f>1*SUMIFS('Monthly Transactions'!$F$4:$F$51,'Monthly Transactions'!$A$4:$A$51,"Mar",'Monthly Transactions'!$E$4:$E$51,"Revenue")</f>
      </c>
      <c r="E5" s="19">
        <f>SUM(B5:D5)</f>
      </c>
    </row>
    <row r="6" spans="1:5" x14ac:dyDescent="0.25">
      <c r="A6" s="20" t="s">
        <v>135</v>
      </c>
      <c r="B6" s="21">
        <f>-1*SUMIFS('Monthly Transactions'!$F$4:$F$51,'Monthly Transactions'!$A$4:$A$51,"Jan",'Monthly Transactions'!$E$4:$E$51,"COGS")</f>
      </c>
      <c r="C6" s="21">
        <f>-1*SUMIFS('Monthly Transactions'!$F$4:$F$51,'Monthly Transactions'!$A$4:$A$51,"Feb",'Monthly Transactions'!$E$4:$E$51,"COGS")</f>
      </c>
      <c r="D6" s="21">
        <f>-1*SUMIFS('Monthly Transactions'!$F$4:$F$51,'Monthly Transactions'!$A$4:$A$51,"Mar",'Monthly Transactions'!$E$4:$E$51,"COGS")</f>
      </c>
      <c r="E6" s="21">
        <f>SUM(B6:D6)</f>
      </c>
    </row>
    <row r="7" spans="1:5" x14ac:dyDescent="0.25">
      <c r="A7" s="5" t="s">
        <v>136</v>
      </c>
      <c r="B7" s="19">
        <f>B5+B6</f>
      </c>
      <c r="C7" s="19">
        <f>C5+C6</f>
      </c>
      <c r="D7" s="19">
        <f>D5+D6</f>
      </c>
      <c r="E7" s="19">
        <f>SUM(B7:D7)</f>
      </c>
    </row>
    <row r="8" spans="1:5" x14ac:dyDescent="0.25">
      <c r="A8" s="5" t="s">
        <v>137</v>
      </c>
      <c r="B8" s="22">
        <f>IFERROR(B7/B5,0)</f>
      </c>
      <c r="C8" s="22">
        <f>IFERROR(C7/C5,0)</f>
      </c>
      <c r="D8" s="22">
        <f>IFERROR(D7/D5,0)</f>
      </c>
      <c r="E8" s="22">
        <f>IFERROR(E7/E5,0)</f>
      </c>
    </row>
    <row r="9" spans="1:1" x14ac:dyDescent="0.25">
      <c r="A9" s="2"/>
    </row>
    <row r="10" spans="1:5" x14ac:dyDescent="0.25">
      <c r="A10" s="20" t="s">
        <v>138</v>
      </c>
      <c r="B10" s="21">
        <f>-1*SUMIFS('Monthly Transactions'!$F$4:$F$51,'Monthly Transactions'!$A$4:$A$51,"Jan",'Monthly Transactions'!$E$4:$E$51,"Operating Expense")</f>
      </c>
      <c r="C10" s="21">
        <f>-1*SUMIFS('Monthly Transactions'!$F$4:$F$51,'Monthly Transactions'!$A$4:$A$51,"Feb",'Monthly Transactions'!$E$4:$E$51,"Operating Expense")</f>
      </c>
      <c r="D10" s="21">
        <f>-1*SUMIFS('Monthly Transactions'!$F$4:$F$51,'Monthly Transactions'!$A$4:$A$51,"Mar",'Monthly Transactions'!$E$4:$E$51,"Operating Expense")</f>
      </c>
      <c r="E10" s="21">
        <f>SUM(B10:D10)</f>
      </c>
    </row>
    <row r="11" spans="1:5" x14ac:dyDescent="0.25">
      <c r="A11" s="5" t="s">
        <v>139</v>
      </c>
      <c r="B11" s="19">
        <f>B7+B10</f>
      </c>
      <c r="C11" s="19">
        <f>C7+C10</f>
      </c>
      <c r="D11" s="19">
        <f>D7+D10</f>
      </c>
      <c r="E11" s="19">
        <f>SUM(B11:D11)</f>
      </c>
    </row>
    <row r="12" spans="1:5" x14ac:dyDescent="0.25">
      <c r="A12" s="5" t="s">
        <v>140</v>
      </c>
      <c r="B12" s="22">
        <f>IFERROR(B11/B5,0)</f>
      </c>
      <c r="C12" s="22">
        <f>IFERROR(C11/C5,0)</f>
      </c>
      <c r="D12" s="22">
        <f>IFERROR(D11/D5,0)</f>
      </c>
      <c r="E12" s="22">
        <f>IFERROR(E11/E5,0)</f>
      </c>
    </row>
    <row r="13" spans="1:1" x14ac:dyDescent="0.25">
      <c r="A13" s="2"/>
    </row>
    <row r="14" spans="1:5" x14ac:dyDescent="0.25">
      <c r="A14" s="20" t="s">
        <v>90</v>
      </c>
      <c r="B14" s="21">
        <f>1*SUMIFS('Monthly Transactions'!$F$4:$F$51,'Monthly Transactions'!$A$4:$A$51,"Jan",'Monthly Transactions'!$E$4:$E$51,"Other Income")</f>
      </c>
      <c r="C14" s="21">
        <f>1*SUMIFS('Monthly Transactions'!$F$4:$F$51,'Monthly Transactions'!$A$4:$A$51,"Feb",'Monthly Transactions'!$E$4:$E$51,"Other Income")</f>
      </c>
      <c r="D14" s="21">
        <f>1*SUMIFS('Monthly Transactions'!$F$4:$F$51,'Monthly Transactions'!$A$4:$A$51,"Mar",'Monthly Transactions'!$E$4:$E$51,"Other Income")</f>
      </c>
      <c r="E14" s="21">
        <f>SUM(B14:D14)</f>
      </c>
    </row>
    <row r="15" spans="1:5" x14ac:dyDescent="0.25">
      <c r="A15" s="20" t="s">
        <v>95</v>
      </c>
      <c r="B15" s="21">
        <f>-1*SUMIFS('Monthly Transactions'!$F$4:$F$51,'Monthly Transactions'!$A$4:$A$51,"Jan",'Monthly Transactions'!$E$4:$E$51,"Other Expense")</f>
      </c>
      <c r="C15" s="21">
        <f>-1*SUMIFS('Monthly Transactions'!$F$4:$F$51,'Monthly Transactions'!$A$4:$A$51,"Feb",'Monthly Transactions'!$E$4:$E$51,"Other Expense")</f>
      </c>
      <c r="D15" s="21">
        <f>-1*SUMIFS('Monthly Transactions'!$F$4:$F$51,'Monthly Transactions'!$A$4:$A$51,"Mar",'Monthly Transactions'!$E$4:$E$51,"Other Expense")</f>
      </c>
      <c r="E15" s="21">
        <f>SUM(B15:D15)</f>
      </c>
    </row>
    <row r="16" spans="1:5" x14ac:dyDescent="0.25">
      <c r="A16" s="5" t="s">
        <v>141</v>
      </c>
      <c r="B16" s="19">
        <f>B11+B14+B15</f>
      </c>
      <c r="C16" s="19">
        <f>C11+C14+C15</f>
      </c>
      <c r="D16" s="19">
        <f>D11+D14+D15</f>
      </c>
      <c r="E16" s="19">
        <f>SUM(B16:D16)</f>
      </c>
    </row>
    <row r="17" spans="1:5" x14ac:dyDescent="0.25">
      <c r="A17" s="20" t="s">
        <v>98</v>
      </c>
      <c r="B17" s="21">
        <f>-1*SUMIFS('Monthly Transactions'!$F$4:$F$51,'Monthly Transactions'!$A$4:$A$51,"Jan",'Monthly Transactions'!$E$4:$E$51,"Tax Expense")</f>
      </c>
      <c r="C17" s="21">
        <f>-1*SUMIFS('Monthly Transactions'!$F$4:$F$51,'Monthly Transactions'!$A$4:$A$51,"Feb",'Monthly Transactions'!$E$4:$E$51,"Tax Expense")</f>
      </c>
      <c r="D17" s="21">
        <f>-1*SUMIFS('Monthly Transactions'!$F$4:$F$51,'Monthly Transactions'!$A$4:$A$51,"Mar",'Monthly Transactions'!$E$4:$E$51,"Tax Expense")</f>
      </c>
      <c r="E17" s="21">
        <f>SUM(B17:D17)</f>
      </c>
    </row>
    <row r="18" spans="1:5" x14ac:dyDescent="0.25">
      <c r="A18" s="5" t="s">
        <v>142</v>
      </c>
      <c r="B18" s="19">
        <f>B16+B17</f>
      </c>
      <c r="C18" s="19">
        <f>C16+C17</f>
      </c>
      <c r="D18" s="19">
        <f>D16+D17</f>
      </c>
      <c r="E18" s="19">
        <f>SUM(B18:D18)</f>
      </c>
    </row>
    <row r="19" spans="1:5" x14ac:dyDescent="0.25">
      <c r="A19" s="5" t="s">
        <v>143</v>
      </c>
      <c r="B19" s="23">
        <f>IFERROR(B18/B5,0)</f>
      </c>
      <c r="C19" s="23">
        <f>IFERROR(C18/C5,0)</f>
      </c>
      <c r="D19" s="23">
        <f>IFERROR(D18/D5,0)</f>
      </c>
      <c r="E19" s="23">
        <f>IFERROR(E18/E5,0)</f>
      </c>
    </row>
  </sheetData>
  <mergeCells count="2">
    <mergeCell ref="A1:E1"/>
    <mergeCell ref="A2:E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pane ySplit="4" topLeftCell="A5" activePane="bottomLeft" state="frozen"/>
      <selection pane="bottomLeft"/>
    </sheetView>
  </sheetViews>
  <sheetFormatPr defaultRowHeight="15" outlineLevelRow="0" outlineLevelCol="0" x14ac:dyDescent="55"/>
  <cols>
    <col min="1" max="1" width="24" customWidth="1"/>
    <col min="2" max="4" width="14" customWidth="1"/>
    <col min="5" max="5" width="18" customWidth="1"/>
  </cols>
  <sheetData>
    <row r="1" spans="1:5" x14ac:dyDescent="0.25">
      <c r="A1" s="1" t="s">
        <v>12</v>
      </c>
      <c r="B1" s="1"/>
      <c r="C1" s="1"/>
      <c r="D1" s="1"/>
      <c r="E1" s="1"/>
    </row>
    <row r="2" ht="30" customHeight="1" spans="1:5" x14ac:dyDescent="0.25">
      <c r="A2" s="2" t="s">
        <v>144</v>
      </c>
      <c r="B2" s="2"/>
      <c r="C2" s="2"/>
      <c r="D2" s="2"/>
      <c r="E2" s="2"/>
    </row>
    <row r="3" spans="1:1" x14ac:dyDescent="0.25">
      <c r="A3" s="2"/>
    </row>
    <row r="4" ht="30" customHeight="1" spans="1:5" x14ac:dyDescent="0.25">
      <c r="A4" s="11" t="s">
        <v>145</v>
      </c>
      <c r="B4" s="11" t="s">
        <v>107</v>
      </c>
      <c r="C4" s="11" t="s">
        <v>124</v>
      </c>
      <c r="D4" s="11" t="s">
        <v>128</v>
      </c>
      <c r="E4" s="11" t="s">
        <v>146</v>
      </c>
    </row>
    <row r="5" spans="1:5" x14ac:dyDescent="0.25">
      <c r="A5" s="5" t="s">
        <v>39</v>
      </c>
      <c r="B5" s="21">
        <f>'P&amp;L'!B5</f>
      </c>
      <c r="C5" s="21">
        <f>'P&amp;L'!C5</f>
      </c>
      <c r="D5" s="21">
        <f>'P&amp;L'!D5</f>
      </c>
      <c r="E5" s="19">
        <f>'P&amp;L'!E5</f>
      </c>
    </row>
    <row r="6" spans="1:5" x14ac:dyDescent="0.25">
      <c r="A6" s="5" t="s">
        <v>147</v>
      </c>
      <c r="B6" s="22">
        <f>0</f>
      </c>
      <c r="C6" s="22">
        <f>IFERROR(('P&amp;L'!C5-'P&amp;L'!B5)/ABS('P&amp;L'!B5),0)</f>
      </c>
      <c r="D6" s="22">
        <f>IFERROR(('P&amp;L'!D5-'P&amp;L'!C5)/ABS('P&amp;L'!C5),0)</f>
      </c>
      <c r="E6" s="23">
        <f>IFERROR(('P&amp;L'!D5-'P&amp;L'!B5)/ABS('P&amp;L'!B5),0)</f>
      </c>
    </row>
    <row r="7" spans="1:5" x14ac:dyDescent="0.25">
      <c r="A7" s="5" t="s">
        <v>136</v>
      </c>
      <c r="B7" s="21">
        <f>'P&amp;L'!B7</f>
      </c>
      <c r="C7" s="21">
        <f>'P&amp;L'!C7</f>
      </c>
      <c r="D7" s="21">
        <f>'P&amp;L'!D7</f>
      </c>
      <c r="E7" s="19">
        <f>'P&amp;L'!E7</f>
      </c>
    </row>
    <row r="8" spans="1:5" x14ac:dyDescent="0.25">
      <c r="A8" s="5" t="s">
        <v>137</v>
      </c>
      <c r="B8" s="22">
        <f>'P&amp;L'!B8</f>
      </c>
      <c r="C8" s="22">
        <f>'P&amp;L'!C8</f>
      </c>
      <c r="D8" s="22">
        <f>'P&amp;L'!D8</f>
      </c>
      <c r="E8" s="23">
        <f>'P&amp;L'!D8</f>
      </c>
    </row>
    <row r="9" spans="1:5" x14ac:dyDescent="0.25">
      <c r="A9" s="5" t="s">
        <v>139</v>
      </c>
      <c r="B9" s="21">
        <f>'P&amp;L'!B11</f>
      </c>
      <c r="C9" s="21">
        <f>'P&amp;L'!C11</f>
      </c>
      <c r="D9" s="21">
        <f>'P&amp;L'!D11</f>
      </c>
      <c r="E9" s="19">
        <f>'P&amp;L'!E11</f>
      </c>
    </row>
    <row r="10" spans="1:5" x14ac:dyDescent="0.25">
      <c r="A10" s="5" t="s">
        <v>140</v>
      </c>
      <c r="B10" s="22">
        <f>'P&amp;L'!B12</f>
      </c>
      <c r="C10" s="22">
        <f>'P&amp;L'!C12</f>
      </c>
      <c r="D10" s="22">
        <f>'P&amp;L'!D12</f>
      </c>
      <c r="E10" s="23">
        <f>'P&amp;L'!D12</f>
      </c>
    </row>
    <row r="11" spans="1:5" x14ac:dyDescent="0.25">
      <c r="A11" s="5" t="s">
        <v>142</v>
      </c>
      <c r="B11" s="21">
        <f>'P&amp;L'!B18</f>
      </c>
      <c r="C11" s="21">
        <f>'P&amp;L'!C18</f>
      </c>
      <c r="D11" s="21">
        <f>'P&amp;L'!D18</f>
      </c>
      <c r="E11" s="19">
        <f>'P&amp;L'!E18</f>
      </c>
    </row>
    <row r="12" spans="1:5" x14ac:dyDescent="0.25">
      <c r="A12" s="5" t="s">
        <v>143</v>
      </c>
      <c r="B12" s="22">
        <f>'P&amp;L'!B19</f>
      </c>
      <c r="C12" s="22">
        <f>'P&amp;L'!C19</f>
      </c>
      <c r="D12" s="22">
        <f>'P&amp;L'!D19</f>
      </c>
      <c r="E12" s="23">
        <f>'P&amp;L'!D19</f>
      </c>
    </row>
  </sheetData>
  <mergeCells count="2">
    <mergeCell ref="A1:E1"/>
    <mergeCell ref="A2:E2"/>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owGridLines="0"/>
  </sheetViews>
  <sheetFormatPr defaultRowHeight="15" outlineLevelRow="0" outlineLevelCol="0" x14ac:dyDescent="55"/>
  <cols>
    <col min="1" max="1" width="24" customWidth="1"/>
    <col min="2" max="2" width="28" customWidth="1"/>
    <col min="3" max="3" width="14" customWidth="1"/>
    <col min="4" max="4" width="16" customWidth="1"/>
    <col min="5" max="5" width="14" customWidth="1"/>
  </cols>
  <sheetData>
    <row r="1" spans="1:5" x14ac:dyDescent="0.25">
      <c r="A1" s="1" t="s">
        <v>148</v>
      </c>
      <c r="B1" s="1"/>
      <c r="C1" s="1"/>
      <c r="D1" s="1"/>
      <c r="E1" s="1"/>
    </row>
    <row r="2" spans="1:2" x14ac:dyDescent="0.25">
      <c r="A2" s="2"/>
      <c r="B2" s="2"/>
    </row>
    <row r="3" spans="1:2" x14ac:dyDescent="0.25">
      <c r="A3" s="5" t="s">
        <v>149</v>
      </c>
      <c r="B3" s="24" t="s">
        <v>107</v>
      </c>
    </row>
    <row r="4" spans="1:2" x14ac:dyDescent="0.25">
      <c r="A4" s="2"/>
      <c r="B4" s="2"/>
    </row>
    <row r="5" spans="1:5" x14ac:dyDescent="0.25">
      <c r="A5" s="3" t="s">
        <v>150</v>
      </c>
      <c r="B5" s="3"/>
      <c r="C5" s="3"/>
      <c r="D5" s="3"/>
      <c r="E5" s="3"/>
    </row>
    <row r="6" ht="30" customHeight="1" spans="1:5" x14ac:dyDescent="0.25">
      <c r="A6" s="11" t="s">
        <v>145</v>
      </c>
      <c r="B6" s="11" t="s">
        <v>105</v>
      </c>
      <c r="C6" s="11" t="s">
        <v>151</v>
      </c>
      <c r="D6" s="11" t="s">
        <v>152</v>
      </c>
      <c r="E6" s="11" t="s">
        <v>153</v>
      </c>
    </row>
    <row r="7" spans="1:5" x14ac:dyDescent="0.25">
      <c r="A7" s="5" t="s">
        <v>39</v>
      </c>
      <c r="B7" s="25">
        <f>INDEX('P&amp;L'!$B$5:$D$5,MATCH($B$3,'P&amp;L'!$B$4:$D$4,0))</f>
      </c>
      <c r="C7" s="22">
        <f>0</f>
      </c>
      <c r="D7" s="21">
        <f>IF(MATCH($B$3,'P&amp;L'!$B$4:$D$4,0)=1,0,INDEX('P&amp;L'!$B$5:$D$5,MATCH($B$3,'P&amp;L'!$B$4:$D$4,0)-1))</f>
      </c>
      <c r="E7" s="21">
        <f>B7-D7</f>
      </c>
    </row>
    <row r="8" spans="1:5" x14ac:dyDescent="0.25">
      <c r="A8" s="5" t="s">
        <v>136</v>
      </c>
      <c r="B8" s="25">
        <f>INDEX('P&amp;L'!$B$7:$D$7,MATCH($B$3,'P&amp;L'!$B$4:$D$4,0))</f>
      </c>
      <c r="C8" s="22">
        <f>INDEX('P&amp;L'!$B$8:$D$8,MATCH($B$3,'P&amp;L'!$B$4:$D$4,0))</f>
      </c>
      <c r="D8" s="21">
        <f>IF(MATCH($B$3,'P&amp;L'!$B$4:$D$4,0)=1,0,INDEX('P&amp;L'!$B$7:$D$7,MATCH($B$3,'P&amp;L'!$B$4:$D$4,0)-1))</f>
      </c>
      <c r="E8" s="21">
        <f>B8-D8</f>
      </c>
    </row>
    <row r="9" spans="1:5" x14ac:dyDescent="0.25">
      <c r="A9" s="5" t="s">
        <v>139</v>
      </c>
      <c r="B9" s="25">
        <f>INDEX('P&amp;L'!$B$11:$D$11,MATCH($B$3,'P&amp;L'!$B$4:$D$4,0))</f>
      </c>
      <c r="C9" s="22">
        <f>INDEX('P&amp;L'!$B$12:$D$12,MATCH($B$3,'P&amp;L'!$B$4:$D$4,0))</f>
      </c>
      <c r="D9" s="21">
        <f>IF(MATCH($B$3,'P&amp;L'!$B$4:$D$4,0)=1,0,INDEX('P&amp;L'!$B$11:$D$11,MATCH($B$3,'P&amp;L'!$B$4:$D$4,0)-1))</f>
      </c>
      <c r="E9" s="21">
        <f>B9-D9</f>
      </c>
    </row>
    <row r="10" spans="1:5" x14ac:dyDescent="0.25">
      <c r="A10" s="5" t="s">
        <v>142</v>
      </c>
      <c r="B10" s="26">
        <f>INDEX('P&amp;L'!$B$18:$D$18,MATCH($B$3,'P&amp;L'!$B$4:$D$4,0))</f>
      </c>
      <c r="C10" s="23">
        <f>INDEX('P&amp;L'!$B$19:$D$19,MATCH($B$3,'P&amp;L'!$B$4:$D$4,0))</f>
      </c>
      <c r="D10" s="21">
        <f>IF(MATCH($B$3,'P&amp;L'!$B$4:$D$4,0)=1,0,INDEX('P&amp;L'!$B$18:$D$18,MATCH($B$3,'P&amp;L'!$B$4:$D$4,0)-1))</f>
      </c>
      <c r="E10" s="19">
        <f>B10-D10</f>
      </c>
    </row>
    <row r="11" spans="1:2" x14ac:dyDescent="0.25">
      <c r="A11" s="2"/>
      <c r="B11" s="2"/>
    </row>
    <row r="12" spans="1:5" x14ac:dyDescent="0.25">
      <c r="A12" s="3" t="s">
        <v>154</v>
      </c>
      <c r="B12" s="3"/>
      <c r="C12" s="3"/>
      <c r="D12" s="3"/>
      <c r="E12" s="3"/>
    </row>
    <row r="13" ht="30" customHeight="1" spans="1:3" x14ac:dyDescent="0.25">
      <c r="A13" s="11" t="s">
        <v>155</v>
      </c>
      <c r="B13" s="11" t="s">
        <v>156</v>
      </c>
      <c r="C13" s="11" t="s">
        <v>105</v>
      </c>
    </row>
    <row r="14" ht="30" customHeight="1" spans="1:3" x14ac:dyDescent="0.25">
      <c r="A14" s="27">
        <v>1</v>
      </c>
      <c r="B14" s="28">
        <f>INDEX($B$23:$B$34,MATCH(C14,$C$23:$C$34,0))</f>
      </c>
      <c r="C14" s="29">
        <f>LARGE($C$23:$C$34,1)</f>
      </c>
    </row>
    <row r="15" ht="30" customHeight="1" spans="1:3" x14ac:dyDescent="0.25">
      <c r="A15" s="27">
        <v>2</v>
      </c>
      <c r="B15" s="28">
        <f>INDEX($B$23:$B$34,MATCH(C15,$C$23:$C$34,0))</f>
      </c>
      <c r="C15" s="29">
        <f>LARGE($C$23:$C$34,2)</f>
      </c>
    </row>
    <row r="16" ht="30" customHeight="1" spans="1:3" x14ac:dyDescent="0.25">
      <c r="A16" s="27">
        <v>3</v>
      </c>
      <c r="B16" s="28">
        <f>INDEX($B$23:$B$34,MATCH(C16,$C$23:$C$34,0))</f>
      </c>
      <c r="C16" s="29">
        <f>LARGE($C$23:$C$34,3)</f>
      </c>
    </row>
    <row r="17" spans="1:2" x14ac:dyDescent="0.25">
      <c r="A17" s="2"/>
      <c r="B17" s="2"/>
    </row>
    <row r="18" ht="45" customHeight="1" spans="1:5" x14ac:dyDescent="0.25">
      <c r="A18" s="5" t="s">
        <v>157</v>
      </c>
      <c r="B18" s="2" t="s">
        <v>158</v>
      </c>
      <c r="C18" s="2"/>
      <c r="D18" s="2"/>
      <c r="E18" s="2"/>
    </row>
    <row r="19" spans="1:5" x14ac:dyDescent="0.25">
      <c r="A19" s="2"/>
      <c r="B19" s="2"/>
      <c r="C19" s="2"/>
      <c r="D19" s="2"/>
      <c r="E19" s="2"/>
    </row>
    <row r="20" spans="1:2" x14ac:dyDescent="0.25">
      <c r="A20" s="2"/>
      <c r="B20" s="2"/>
    </row>
    <row r="21" ht="30" customHeight="1" spans="1:5" x14ac:dyDescent="0.25">
      <c r="A21" s="30" t="s">
        <v>31</v>
      </c>
      <c r="B21" s="30"/>
      <c r="C21" s="30"/>
      <c r="D21" s="30"/>
      <c r="E21" s="30"/>
    </row>
    <row r="22" spans="1:2" x14ac:dyDescent="0.25">
      <c r="A22" s="2"/>
      <c r="B22" s="2"/>
    </row>
    <row r="23" hidden="1" spans="1:3" x14ac:dyDescent="0.25">
      <c r="A23" s="2">
        <f>'Chart of Accounts'!A5</f>
      </c>
      <c r="B23" s="2">
        <f>'Chart of Accounts'!B5</f>
      </c>
      <c r="C23">
        <f>SUMIFS('Monthly Transactions'!$F$4:$F$51,'Monthly Transactions'!$A$4:$A$51,$B$3,'Monthly Transactions'!$C$4:$C$51,$A23)</f>
      </c>
    </row>
    <row r="24" hidden="1" spans="1:3" x14ac:dyDescent="0.25">
      <c r="A24" s="2">
        <f>'Chart of Accounts'!A6</f>
      </c>
      <c r="B24" s="2">
        <f>'Chart of Accounts'!B6</f>
      </c>
      <c r="C24">
        <f>SUMIFS('Monthly Transactions'!$F$4:$F$51,'Monthly Transactions'!$A$4:$A$51,$B$3,'Monthly Transactions'!$C$4:$C$51,$A24)</f>
      </c>
    </row>
    <row r="25" hidden="1" spans="1:3" x14ac:dyDescent="0.25">
      <c r="A25" s="2">
        <f>'Chart of Accounts'!A7</f>
      </c>
      <c r="B25" s="2">
        <f>'Chart of Accounts'!B7</f>
      </c>
      <c r="C25">
        <f>SUMIFS('Monthly Transactions'!$F$4:$F$51,'Monthly Transactions'!$A$4:$A$51,$B$3,'Monthly Transactions'!$C$4:$C$51,$A25)</f>
      </c>
    </row>
    <row r="26" hidden="1" spans="1:3" x14ac:dyDescent="0.25">
      <c r="A26" s="2">
        <f>'Chart of Accounts'!A8</f>
      </c>
      <c r="B26" s="2">
        <f>'Chart of Accounts'!B8</f>
      </c>
      <c r="C26">
        <f>SUMIFS('Monthly Transactions'!$F$4:$F$51,'Monthly Transactions'!$A$4:$A$51,$B$3,'Monthly Transactions'!$C$4:$C$51,$A26)</f>
      </c>
    </row>
    <row r="27" hidden="1" spans="1:3" x14ac:dyDescent="0.25">
      <c r="A27" s="2">
        <f>'Chart of Accounts'!A9</f>
      </c>
      <c r="B27" s="2">
        <f>'Chart of Accounts'!B9</f>
      </c>
      <c r="C27">
        <f>SUMIFS('Monthly Transactions'!$F$4:$F$51,'Monthly Transactions'!$A$4:$A$51,$B$3,'Monthly Transactions'!$C$4:$C$51,$A27)</f>
      </c>
    </row>
    <row r="28" hidden="1" spans="1:3" x14ac:dyDescent="0.25">
      <c r="A28" s="2">
        <f>'Chart of Accounts'!A10</f>
      </c>
      <c r="B28" s="2">
        <f>'Chart of Accounts'!B10</f>
      </c>
      <c r="C28">
        <f>SUMIFS('Monthly Transactions'!$F$4:$F$51,'Monthly Transactions'!$A$4:$A$51,$B$3,'Monthly Transactions'!$C$4:$C$51,$A28)</f>
      </c>
    </row>
    <row r="29" hidden="1" spans="1:3" x14ac:dyDescent="0.25">
      <c r="A29" s="2">
        <f>'Chart of Accounts'!A11</f>
      </c>
      <c r="B29" s="2">
        <f>'Chart of Accounts'!B11</f>
      </c>
      <c r="C29">
        <f>SUMIFS('Monthly Transactions'!$F$4:$F$51,'Monthly Transactions'!$A$4:$A$51,$B$3,'Monthly Transactions'!$C$4:$C$51,$A29)</f>
      </c>
    </row>
    <row r="30" hidden="1" spans="1:3" x14ac:dyDescent="0.25">
      <c r="A30" s="2">
        <f>'Chart of Accounts'!A12</f>
      </c>
      <c r="B30" s="2">
        <f>'Chart of Accounts'!B12</f>
      </c>
      <c r="C30">
        <f>SUMIFS('Monthly Transactions'!$F$4:$F$51,'Monthly Transactions'!$A$4:$A$51,$B$3,'Monthly Transactions'!$C$4:$C$51,$A30)</f>
      </c>
    </row>
    <row r="31" hidden="1" spans="1:3" x14ac:dyDescent="0.25">
      <c r="A31" s="2">
        <f>'Chart of Accounts'!A13</f>
      </c>
      <c r="B31" s="2">
        <f>'Chart of Accounts'!B13</f>
      </c>
      <c r="C31">
        <f>SUMIFS('Monthly Transactions'!$F$4:$F$51,'Monthly Transactions'!$A$4:$A$51,$B$3,'Monthly Transactions'!$C$4:$C$51,$A31)</f>
      </c>
    </row>
    <row r="32" hidden="1" spans="1:3" x14ac:dyDescent="0.25">
      <c r="A32" s="2">
        <f>'Chart of Accounts'!A14</f>
      </c>
      <c r="B32" s="2">
        <f>'Chart of Accounts'!B14</f>
      </c>
      <c r="C32">
        <f>SUMIFS('Monthly Transactions'!$F$4:$F$51,'Monthly Transactions'!$A$4:$A$51,$B$3,'Monthly Transactions'!$C$4:$C$51,$A32)</f>
      </c>
    </row>
    <row r="33" hidden="1" spans="1:3" x14ac:dyDescent="0.25">
      <c r="A33" s="2">
        <f>'Chart of Accounts'!A16</f>
      </c>
      <c r="B33" s="2">
        <f>'Chart of Accounts'!B16</f>
      </c>
      <c r="C33">
        <f>SUMIFS('Monthly Transactions'!$F$4:$F$51,'Monthly Transactions'!$A$4:$A$51,$B$3,'Monthly Transactions'!$C$4:$C$51,$A33)</f>
      </c>
    </row>
    <row r="34" hidden="1" spans="1:3" x14ac:dyDescent="0.25">
      <c r="A34" s="2">
        <f>'Chart of Accounts'!A17</f>
      </c>
      <c r="B34" s="2">
        <f>'Chart of Accounts'!B17</f>
      </c>
      <c r="C34">
        <f>SUMIFS('Monthly Transactions'!$F$4:$F$51,'Monthly Transactions'!$A$4:$A$51,$B$3,'Monthly Transactions'!$C$4:$C$51,$A34)</f>
      </c>
    </row>
  </sheetData>
  <mergeCells count="5">
    <mergeCell ref="A1:E1"/>
    <mergeCell ref="A5:E5"/>
    <mergeCell ref="A12:E12"/>
    <mergeCell ref="B18:E19"/>
    <mergeCell ref="A21:E21"/>
  </mergeCells>
  <dataValidations count="1">
    <dataValidation type="list" showErrorMessage="1" errorTitle="Invalid month" error="Choose one of: Jan, Feb, Mar" sqref="B3">
      <formula1>"Jan,Feb,Mar"</formula1>
    </dataValidation>
  </dataValidations>
  <hyperlinks>
    <hyperlink ref="A21"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Chart of Accounts</vt:lpstr>
      <vt:lpstr>Monthly Transactions</vt:lpstr>
      <vt:lpstr>P&amp;L</vt:lpstr>
      <vt:lpstr>Trend Analysis</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2026-07-29T03:37:19Z</dcterms:created>
  <dcterms:modified xsi:type="dcterms:W3CDTF">2026-07-29T03:37:19Z</dcterms:modified>
</cp:coreProperties>
</file>