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operties" state="visible" r:id="rId5"/>
    <sheet sheetId="3" name="Income &amp; Expenses" state="visible" r:id="rId6"/>
    <sheet sheetId="4" name="Mortgage" state="visible" r:id="rId7"/>
    <sheet sheetId="5" name="Portfolio Summary" state="visible" r:id="rId8"/>
  </sheets>
  <calcPr calcId="171027"/>
</workbook>
</file>

<file path=xl/sharedStrings.xml><?xml version="1.0" encoding="utf-8"?>
<sst xmlns="http://schemas.openxmlformats.org/spreadsheetml/2006/main" count="136" uniqueCount="102">
  <si>
    <t>Rental Property &amp; Real Estate Investment Tracker</t>
  </si>
  <si>
    <t>Purpose</t>
  </si>
  <si>
    <t>This workbook tracks a small rental property portfolio end to end: enter each property’s purchase price, loan terms, and operating-expense assumptions, list your unit-by-unit rent roll, and the workbook calculates a year-1 mortgage amortization split, net operating income, cap rate, cash-on-cash return, and a portfolio-wide summary automatically. Replace the sample properties and units with your own — every formula recalculates.</t>
  </si>
  <si>
    <t>Clean-room disclosure</t>
  </si>
  <si>
    <t>Clean-room disclosure: every formula, layout, and sample figure in this workbook was authored from scratch for excel.tv. No vendor workbook, template, branding, or sample dataset was downloaded, inspected, or adapted in building this file. All properties, addresses, units, and dollar figures shown are synthetic and for illustration only.</t>
  </si>
  <si>
    <t>What’s in this workbook</t>
  </si>
  <si>
    <t>Properties</t>
  </si>
  <si>
    <t>One row per property: purchase price, down payment, loan terms, and monthly expense assumptions (property tax, insurance, HOA, vacancy rate, maintenance reserve, CapEx reserve, management fee). The monthly mortgage payment and annual debt service are calculated automatically from the loan terms — every other sheet reads from this one.</t>
  </si>
  <si>
    <t>Income &amp; Expenses</t>
  </si>
  <si>
    <t>Two blocks: a per-unit rent roll (enter each unit’s monthly rent) and a calculated monthly operating-expense summary per property — gross potential rent, vacancy loss, effective gross income, itemized expenses, total operating expenses, and net operating income (NOI), monthly and annualized.</t>
  </si>
  <si>
    <t>Mortgage</t>
  </si>
  <si>
    <t>A year-1, month-by-month amortization schedule for each property’s loan, showing beginning balance, interest, principal, payment, and ending balance for all 12 months, plus a year-1 interest/principal split total.</t>
  </si>
  <si>
    <t>Portfolio Summary</t>
  </si>
  <si>
    <t>One row per property with cap rate and cash-on-cash return, a portfolio total row across every property, and a ranking of properties by cash-on-cash return.</t>
  </si>
  <si>
    <t>How to use this workbook</t>
  </si>
  <si>
    <t>1. Open Properties and replace the sample purchase price, down payment, loan terms, and expense assumptions with your own for each property (add a row for each additional property).</t>
  </si>
  <si>
    <t>2. Open Income &amp; Expenses and enter your own unit-by-unit rent roll in the top block — Property Name fills in automatically from Properties.</t>
  </si>
  <si>
    <t>3. Review the calculated Monthly Operating Expense Summary below the rent roll: gross potential rent, vacancy loss, effective gross income, itemized expenses, and NOI all recalculate from your inputs.</t>
  </si>
  <si>
    <t>4. Open Mortgage to see each property’s year-1 amortization schedule and how much of your first year’s payments went to interest versus principal.</t>
  </si>
  <si>
    <t>5. Go to Portfolio Summary to see cap rate, cash-on-cash return, and portfolio totals across every property, plus which property currently has the strongest cash-on-cash return.</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</si>
  <si>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</si>
  <si>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</si>
  <si>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</si>
  <si>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</si>
  <si>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</si>
  <si>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</si>
  <si>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Every formula in this workbook — SUM, SUMIF, SUMIFS, IF, IFERROR, INDEX, MATCH, ABS, ROUND, LARGE, and standard arithmetic including the `^` power operator — is natively supported in Google Sheets, so no formula substitutions are required.</t>
  </si>
  <si>
    <t>Limitations</t>
  </si>
  <si>
    <t>The standard monthly mortgage payment is computed arithmetically from the textbook amortization formula, not a PMT function, so it works identically in Excel, Google Sheets, and LibreOffice. The Mortgage sheet models only year 1 of each loan (12 payments) rather than the full amortization term. Vacancy loss is modeled as a flat percentage of gross potential rent applied to every property, not tied to the individual units’ occupancy status on the rent roll — the sample rent roll shows full occupancy, and the Vacancy Rate assumption on Properties represents your underwriting cushion, not a current vacancy. NOI on this workbook excludes debt service (mortgage principal and interest), which is standard real-estate convention — Portfolio Summary subtracts Annual Debt Service from Annual NOI separately to get Annual Cash Flow. The workbook assumes each Property ID on Properties is unique and appears exactly once; every lookup on Income &amp; Expenses, Mortgage, and Portfolio Summary keys off that ID.</t>
  </si>
  <si>
    <t>★ Free template from Excel.TV — get more free Excel &amp; Google Sheets templates →</t>
  </si>
  <si>
    <t>Property ID</t>
  </si>
  <si>
    <t>Property Name</t>
  </si>
  <si>
    <t>Address</t>
  </si>
  <si>
    <t># Units</t>
  </si>
  <si>
    <t>Purchase Price ($)</t>
  </si>
  <si>
    <t>Down Payment (%)</t>
  </si>
  <si>
    <t>Down Payment ($)</t>
  </si>
  <si>
    <t>Loan Amount ($)</t>
  </si>
  <si>
    <t>Annual Interest Rate (APR)</t>
  </si>
  <si>
    <t>Loan Term (Years)</t>
  </si>
  <si>
    <t>Monthly Mortgage Payment ($)</t>
  </si>
  <si>
    <t>Annual Debt Service ($)</t>
  </si>
  <si>
    <t>Monthly Property Tax ($)</t>
  </si>
  <si>
    <t>Monthly Insurance ($)</t>
  </si>
  <si>
    <t>Monthly HOA / Other Fixed ($)</t>
  </si>
  <si>
    <t>Vacancy Rate (%)</t>
  </si>
  <si>
    <t>Maintenance Reserve (% of EGI)</t>
  </si>
  <si>
    <t>CapEx Reserve (% of EGI)</t>
  </si>
  <si>
    <t>Management Fee (% of EGI)</t>
  </si>
  <si>
    <t>P1</t>
  </si>
  <si>
    <t>Maple Court Duplex</t>
  </si>
  <si>
    <t>142 Maple Ct, Example City, OH</t>
  </si>
  <si>
    <t>P2</t>
  </si>
  <si>
    <t>Oakview Fourplex</t>
  </si>
  <si>
    <t>88 Oakview Ln, Example City, OH</t>
  </si>
  <si>
    <t>Enter your unit-by-unit rent roll below. Property Name is looked up automatically from Properties — do not type into that column. The Monthly Operating Expense Summary further down is fully calculated from this rent roll plus the assumptions on Properties; nothing in that block needs to be typed in.</t>
  </si>
  <si>
    <t>Unit rent roll</t>
  </si>
  <si>
    <t>Unit</t>
  </si>
  <si>
    <t>Monthly Rent ($)</t>
  </si>
  <si>
    <t>Unit Notes</t>
  </si>
  <si>
    <t>Unit A</t>
  </si>
  <si>
    <t>1BR/1BA, ground floor</t>
  </si>
  <si>
    <t>Unit B</t>
  </si>
  <si>
    <t>1BR/1BA, upper floor</t>
  </si>
  <si>
    <t>Unit 1</t>
  </si>
  <si>
    <t>Studio</t>
  </si>
  <si>
    <t>Unit 2</t>
  </si>
  <si>
    <t>Unit 3</t>
  </si>
  <si>
    <t>1BR/1BA</t>
  </si>
  <si>
    <t>Unit 4</t>
  </si>
  <si>
    <t>Monthly operating expense summary (calculated per property from the rent roll above and the assumptions on Properties)</t>
  </si>
  <si>
    <t>Gross Potential Rent (GPR)</t>
  </si>
  <si>
    <t>Vacancy Loss ($)</t>
  </si>
  <si>
    <t>Effective Gross Income (EGI)</t>
  </si>
  <si>
    <t>Property Tax ($)</t>
  </si>
  <si>
    <t>Insurance ($)</t>
  </si>
  <si>
    <t>HOA / Other Fixed ($)</t>
  </si>
  <si>
    <t>Maintenance Reserve ($)</t>
  </si>
  <si>
    <t>CapEx Reserve ($)</t>
  </si>
  <si>
    <t>Management Fee ($)</t>
  </si>
  <si>
    <t>Total Operating Expenses ($)</t>
  </si>
  <si>
    <t>NOI (Monthly) ($)</t>
  </si>
  <si>
    <t>NOI (Annual) ($)</t>
  </si>
  <si>
    <t>Year-1, month-by-month amortization schedule for each property’s loan, using the loan amount, interest rate, and monthly payment from Properties. Every cell below is a formula — nothing here needs to be typed by hand.</t>
  </si>
  <si>
    <t>Loan Amount:</t>
  </si>
  <si>
    <t>Monthly Payment:</t>
  </si>
  <si>
    <t>Month #</t>
  </si>
  <si>
    <t>Beginning Balance</t>
  </si>
  <si>
    <t>Interest</t>
  </si>
  <si>
    <t>Principal</t>
  </si>
  <si>
    <t>Payment</t>
  </si>
  <si>
    <t>Ending Balance</t>
  </si>
  <si>
    <t>Year 1 Totals</t>
  </si>
  <si>
    <t>Rental Property &amp; Real Estate Investment Tracker — Portfolio Summary</t>
  </si>
  <si>
    <t>Annual NOI ($)</t>
  </si>
  <si>
    <t>Annual Cash Flow ($)</t>
  </si>
  <si>
    <t>Cap Rate</t>
  </si>
  <si>
    <t>Cash-on-Cash Return</t>
  </si>
  <si>
    <t>Portfolio Total</t>
  </si>
  <si>
    <t>Properties ranked by cash-on-cash return</t>
  </si>
  <si>
    <t>Rank</t>
  </si>
  <si>
    <t>Property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</si>
</sst>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0.000%"/>
    <numFmt numFmtId="167" formatCode="$#,##0.00"/>
  </numFmts>
  <fonts count="9" x14ac:knownFonts="1">
    <font>
      <color theme="1"/>
      <family val="2"/>
      <scheme val="minor"/>
      <sz val="11"/>
      <name val="Calibri"/>
    </font>
    <font>
      <b/>
      <sz val="16"/>
    </font>
    <font>
      <b/>
      <sz val="12"/>
    </font>
    <font>
      <i/>
    </font>
    <font>
      <b/>
    </font>
    <font>
      <b/>
      <u/>
      <color rgb="FF1155CC"/>
      <sz val="13"/>
    </font>
    <font>
      <b/>
      <color rgb="FFFFFFFF"/>
    </font>
    <font>
      <b/>
      <sz val="13"/>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vertical="center" wrapText="1"/>
    </xf>
    <xf numFmtId="3" fontId="0" fillId="2" borderId="1" xfId="0" applyNumberFormat="1" applyFill="1" applyBorder="1" applyAlignment="1">
      <alignment horizontal="center" vertical="center"/>
    </xf>
    <xf numFmtId="164" fontId="0" fillId="2" borderId="1" xfId="0" applyNumberFormat="1" applyFill="1" applyBorder="1" applyAlignment="1">
      <alignment vertical="center"/>
    </xf>
    <xf numFmtId="165" fontId="0" fillId="2" borderId="1" xfId="0" applyNumberFormat="1" applyFill="1" applyBorder="1" applyAlignment="1">
      <alignment vertical="center"/>
    </xf>
    <xf numFmtId="164" fontId="0" fillId="3" borderId="1" xfId="0" applyNumberFormat="1" applyFill="1" applyBorder="1" applyAlignment="1">
      <alignment vertical="center"/>
    </xf>
    <xf numFmtId="166" fontId="0" fillId="2" borderId="1" xfId="0" applyNumberFormat="1" applyFill="1" applyBorder="1" applyAlignment="1">
      <alignment vertical="center"/>
    </xf>
    <xf numFmtId="167" fontId="4" fillId="4" borderId="1" xfId="0" applyNumberFormat="1" applyFont="1" applyFill="1" applyBorder="1" applyAlignment="1">
      <alignment vertical="center"/>
    </xf>
    <xf numFmtId="164" fontId="4" fillId="4" borderId="1" xfId="0" applyNumberFormat="1" applyFont="1" applyFill="1" applyBorder="1" applyAlignment="1">
      <alignment vertical="center"/>
    </xf>
    <xf numFmtId="0" fontId="0" fillId="3" borderId="1" xfId="0" applyFill="1" applyBorder="1" applyAlignment="1">
      <alignment vertical="center" wrapText="1"/>
    </xf>
    <xf numFmtId="0" fontId="0" fillId="2" borderId="1" xfId="0" applyFill="1" applyBorder="1" applyAlignment="1">
      <alignment vertical="center"/>
    </xf>
    <xf numFmtId="164" fontId="0" fillId="3" borderId="1" xfId="0" applyNumberFormat="1" applyFill="1" applyBorder="1" applyAlignment="1">
      <alignment vertical="center" wrapText="1"/>
    </xf>
    <xf numFmtId="164" fontId="4" fillId="3" borderId="1" xfId="0" applyNumberFormat="1" applyFont="1" applyFill="1" applyBorder="1" applyAlignment="1">
      <alignment vertical="center"/>
    </xf>
    <xf numFmtId="0" fontId="7" fillId="0" borderId="0" xfId="0" applyFont="1"/>
    <xf numFmtId="0" fontId="4" fillId="0" borderId="0" xfId="0" applyFont="1"/>
    <xf numFmtId="167" fontId="0" fillId="3" borderId="1" xfId="0" applyNumberFormat="1" applyFill="1" applyBorder="1" applyAlignment="1">
      <alignment vertical="center"/>
    </xf>
    <xf numFmtId="0" fontId="0" fillId="3" borderId="1" xfId="0" applyFill="1" applyBorder="1" applyAlignment="1">
      <alignment horizontal="center" vertical="center"/>
    </xf>
    <xf numFmtId="165" fontId="4" fillId="4" borderId="1" xfId="0" applyNumberFormat="1" applyFont="1" applyFill="1" applyBorder="1" applyAlignment="1">
      <alignment vertical="center"/>
    </xf>
    <xf numFmtId="0" fontId="0" fillId="0" borderId="0" xfId="0" applyAlignment="1">
      <alignment horizontal="center"/>
    </xf>
    <xf numFmtId="0" fontId="0" fillId="4" borderId="1" xfId="0" applyFill="1" applyBorder="1" applyAlignment="1">
      <alignment vertical="center" wrapText="1"/>
    </xf>
    <xf numFmtId="165" fontId="0" fillId="4" borderId="1" xfId="0" applyNumberFormat="1" applyFill="1" applyBorder="1" applyAlignment="1">
      <alignment horizontal="center" vertical="center"/>
    </xf>
    <xf numFmtId="0" fontId="8"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rental-property-spreadshee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rental-property-spreadshe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60"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spans="1:6" x14ac:dyDescent="0.25">
      <c r="A21" s="2"/>
      <c r="B21" s="2"/>
      <c r="C21" s="2"/>
      <c r="D21" s="2"/>
      <c r="E21" s="2"/>
      <c r="F21" s="2"/>
    </row>
    <row r="22" spans="1:6" x14ac:dyDescent="0.25">
      <c r="A22" s="3" t="s">
        <v>20</v>
      </c>
      <c r="B22" s="3"/>
      <c r="C22" s="3"/>
      <c r="D22" s="3"/>
      <c r="E22" s="3"/>
      <c r="F22" s="3"/>
    </row>
    <row r="23" spans="1:6" x14ac:dyDescent="0.25">
      <c r="A23" s="5" t="s">
        <v>20</v>
      </c>
      <c r="B23" s="2"/>
      <c r="C23" s="2"/>
      <c r="D23" s="2"/>
      <c r="E23" s="2"/>
      <c r="F23" s="2"/>
    </row>
    <row r="24" spans="1:6" x14ac:dyDescent="0.25">
      <c r="A24" s="6" t="s">
        <v>21</v>
      </c>
      <c r="B24" s="7" t="s">
        <v>22</v>
      </c>
      <c r="C24" s="2"/>
      <c r="D24" s="2"/>
      <c r="E24" s="2"/>
      <c r="F24" s="2"/>
    </row>
    <row r="25" spans="1:6" x14ac:dyDescent="0.25">
      <c r="A25" s="8" t="s">
        <v>21</v>
      </c>
      <c r="B25" s="7" t="s">
        <v>23</v>
      </c>
      <c r="C25" s="2"/>
      <c r="D25" s="2"/>
      <c r="E25" s="2"/>
      <c r="F25" s="2"/>
    </row>
    <row r="26" spans="1:6" x14ac:dyDescent="0.25">
      <c r="A26" s="9" t="s">
        <v>21</v>
      </c>
      <c r="B26" s="7" t="s">
        <v>24</v>
      </c>
      <c r="C26" s="2"/>
      <c r="D26" s="2"/>
      <c r="E26" s="2"/>
      <c r="F26" s="2"/>
    </row>
    <row r="27" spans="1:6" x14ac:dyDescent="0.25">
      <c r="A27" s="2"/>
      <c r="B27" s="2"/>
      <c r="C27" s="2"/>
      <c r="D27" s="2"/>
      <c r="E27" s="2"/>
      <c r="F27" s="2"/>
    </row>
    <row r="28" spans="1:6" x14ac:dyDescent="0.25">
      <c r="A28" s="3" t="s">
        <v>25</v>
      </c>
      <c r="B28" s="3"/>
      <c r="C28" s="3"/>
      <c r="D28" s="3"/>
      <c r="E28" s="3"/>
      <c r="F28" s="3"/>
    </row>
    <row r="29" ht="45" customHeight="1" spans="1:6" x14ac:dyDescent="0.25">
      <c r="A29" s="2" t="s">
        <v>26</v>
      </c>
      <c r="B29" s="2"/>
      <c r="C29" s="2"/>
      <c r="D29" s="2"/>
      <c r="E29" s="2"/>
      <c r="F29" s="2"/>
    </row>
    <row r="30" spans="1:6" x14ac:dyDescent="0.25">
      <c r="A30" s="2"/>
      <c r="B30" s="2"/>
      <c r="C30" s="2"/>
      <c r="D30" s="2"/>
      <c r="E30" s="2"/>
      <c r="F30" s="2"/>
    </row>
    <row r="31" spans="1:6" x14ac:dyDescent="0.25">
      <c r="A31" s="3" t="s">
        <v>27</v>
      </c>
      <c r="B31" s="3"/>
      <c r="C31" s="3"/>
      <c r="D31" s="3"/>
      <c r="E31" s="3"/>
      <c r="F31" s="3"/>
    </row>
    <row r="32" ht="120" customHeight="1" spans="1:6" x14ac:dyDescent="0.25">
      <c r="A32" s="2" t="s">
        <v>28</v>
      </c>
      <c r="B32" s="2"/>
      <c r="C32" s="2"/>
      <c r="D32" s="2"/>
      <c r="E32" s="2"/>
      <c r="F32" s="2"/>
    </row>
    <row r="33" spans="1:6" x14ac:dyDescent="0.25">
      <c r="A33" s="2"/>
      <c r="B33" s="2"/>
      <c r="C33" s="2"/>
      <c r="D33" s="2"/>
      <c r="E33" s="2"/>
      <c r="F33" s="2"/>
    </row>
    <row r="34" spans="1:6" x14ac:dyDescent="0.25">
      <c r="A34" s="2"/>
      <c r="B34" s="2"/>
      <c r="C34" s="2"/>
      <c r="D34" s="2"/>
      <c r="E34" s="2"/>
      <c r="F34" s="2"/>
    </row>
    <row r="35" ht="32" customHeight="1" spans="1:6" x14ac:dyDescent="0.25">
      <c r="A35" s="10" t="s">
        <v>29</v>
      </c>
      <c r="B35" s="10"/>
      <c r="C35" s="10"/>
      <c r="D35" s="10"/>
      <c r="E35" s="10"/>
      <c r="F35"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2:F22"/>
    <mergeCell ref="A28:F28"/>
    <mergeCell ref="A29:F29"/>
    <mergeCell ref="A31:F31"/>
    <mergeCell ref="A32:F32"/>
    <mergeCell ref="A35:F35"/>
  </mergeCells>
  <hyperlinks>
    <hyperlink ref="A35"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22" customWidth="1"/>
    <col min="3" max="3" width="28" customWidth="1"/>
    <col min="4" max="4" width="10" customWidth="1"/>
    <col min="5" max="5" width="16" customWidth="1"/>
    <col min="6" max="9" width="14" customWidth="1"/>
    <col min="10" max="10" width="12" customWidth="1"/>
    <col min="11" max="12" width="16" customWidth="1"/>
    <col min="13" max="14" width="14" customWidth="1"/>
    <col min="15" max="15" width="16" customWidth="1"/>
    <col min="16" max="16" width="12" customWidth="1"/>
    <col min="17" max="17" width="16" customWidth="1"/>
    <col min="18" max="18" width="14" customWidth="1"/>
    <col min="19" max="19" width="16" customWidth="1"/>
  </cols>
  <sheetData>
    <row r="1" ht="30" customHeight="1" spans="1:19" x14ac:dyDescent="0.25">
      <c r="A1" s="11" t="s">
        <v>30</v>
      </c>
      <c r="B1" s="11" t="s">
        <v>31</v>
      </c>
      <c r="C1" s="11" t="s">
        <v>32</v>
      </c>
      <c r="D1" s="11" t="s">
        <v>33</v>
      </c>
      <c r="E1" s="11" t="s">
        <v>34</v>
      </c>
      <c r="F1" s="11" t="s">
        <v>35</v>
      </c>
      <c r="G1" s="11" t="s">
        <v>36</v>
      </c>
      <c r="H1" s="11" t="s">
        <v>37</v>
      </c>
      <c r="I1" s="11" t="s">
        <v>38</v>
      </c>
      <c r="J1" s="11" t="s">
        <v>39</v>
      </c>
      <c r="K1" s="11" t="s">
        <v>40</v>
      </c>
      <c r="L1" s="11" t="s">
        <v>41</v>
      </c>
      <c r="M1" s="11" t="s">
        <v>42</v>
      </c>
      <c r="N1" s="11" t="s">
        <v>43</v>
      </c>
      <c r="O1" s="11" t="s">
        <v>44</v>
      </c>
      <c r="P1" s="11" t="s">
        <v>45</v>
      </c>
      <c r="Q1" s="11" t="s">
        <v>46</v>
      </c>
      <c r="R1" s="11" t="s">
        <v>47</v>
      </c>
      <c r="S1" s="11" t="s">
        <v>48</v>
      </c>
    </row>
    <row r="2" spans="1:19" x14ac:dyDescent="0.25">
      <c r="A2" s="12" t="s">
        <v>49</v>
      </c>
      <c r="B2" s="13" t="s">
        <v>50</v>
      </c>
      <c r="C2" s="13" t="s">
        <v>51</v>
      </c>
      <c r="D2" s="14">
        <v>2</v>
      </c>
      <c r="E2" s="15">
        <v>340000</v>
      </c>
      <c r="F2" s="16">
        <v>0.25</v>
      </c>
      <c r="G2" s="17">
        <f>E2*F2</f>
      </c>
      <c r="H2" s="17">
        <f>E2-G2</f>
      </c>
      <c r="I2" s="18">
        <v>0.0675</v>
      </c>
      <c r="J2" s="14">
        <v>30</v>
      </c>
      <c r="K2" s="19">
        <f>IFERROR(H2*(I2/12)*(1+I2/12)^(J2*12)/((1+I2/12)^(J2*12)-1),H2/(J2*12))</f>
      </c>
      <c r="L2" s="20">
        <f>K2*12</f>
      </c>
      <c r="M2" s="15">
        <v>310</v>
      </c>
      <c r="N2" s="15">
        <v>120</v>
      </c>
      <c r="O2" s="15">
        <v>0</v>
      </c>
      <c r="P2" s="16">
        <v>0.05</v>
      </c>
      <c r="Q2" s="16">
        <v>0.05</v>
      </c>
      <c r="R2" s="16">
        <v>0.05</v>
      </c>
      <c r="S2" s="16">
        <v>0.08</v>
      </c>
    </row>
    <row r="3" spans="1:19" x14ac:dyDescent="0.25">
      <c r="A3" s="12" t="s">
        <v>52</v>
      </c>
      <c r="B3" s="13" t="s">
        <v>53</v>
      </c>
      <c r="C3" s="13" t="s">
        <v>54</v>
      </c>
      <c r="D3" s="14">
        <v>4</v>
      </c>
      <c r="E3" s="15">
        <v>620000</v>
      </c>
      <c r="F3" s="16">
        <v>0.25</v>
      </c>
      <c r="G3" s="17">
        <f>E3*F3</f>
      </c>
      <c r="H3" s="17">
        <f>E3-G3</f>
      </c>
      <c r="I3" s="18">
        <v>0.069</v>
      </c>
      <c r="J3" s="14">
        <v>30</v>
      </c>
      <c r="K3" s="19">
        <f>IFERROR(H3*(I3/12)*(1+I3/12)^(J3*12)/((1+I3/12)^(J3*12)-1),H3/(J3*12))</f>
      </c>
      <c r="L3" s="20">
        <f>K3*12</f>
      </c>
      <c r="M3" s="15">
        <v>520</v>
      </c>
      <c r="N3" s="15">
        <v>210</v>
      </c>
      <c r="O3" s="15">
        <v>0</v>
      </c>
      <c r="P3" s="16">
        <v>0.06</v>
      </c>
      <c r="Q3" s="16">
        <v>0.05</v>
      </c>
      <c r="R3" s="16">
        <v>0.05</v>
      </c>
      <c r="S3" s="16">
        <v>0.08</v>
      </c>
    </row>
  </sheetData>
  <dataValidations count="7">
    <dataValidation type="decimal" allowBlank="1" showErrorMessage="1" errorTitle="Invalid number" error="Enter a number between 1 and 500" sqref="D2:D3">
      <formula1>1</formula1>
      <formula2>500</formula2>
    </dataValidation>
    <dataValidation type="decimal" allowBlank="1" showErrorMessage="1" errorTitle="Invalid number" error="Enter a number between 1 and 500000000" sqref="E2:E3">
      <formula1>1</formula1>
      <formula2>500000000</formula2>
    </dataValidation>
    <dataValidation type="decimal" allowBlank="1" showErrorMessage="1" errorTitle="Invalid number" error="Enter a number between 0 and 1" sqref="F2:F3">
      <formula1>0</formula1>
      <formula2>1</formula2>
    </dataValidation>
    <dataValidation type="decimal" allowBlank="1" showErrorMessage="1" errorTitle="Invalid number" error="Enter a number between 0 and 1" sqref="I2:I3">
      <formula1>0</formula1>
      <formula2>1</formula2>
    </dataValidation>
    <dataValidation type="decimal" allowBlank="1" showErrorMessage="1" errorTitle="Invalid number" error="Enter a number between 1 and 40" sqref="J2:J3">
      <formula1>1</formula1>
      <formula2>40</formula2>
    </dataValidation>
    <dataValidation type="decimal" allowBlank="1" showErrorMessage="1" errorTitle="Invalid number" error="Enter a number between 0 and 1000000" sqref="M2:O3">
      <formula1>0</formula1>
      <formula2>1000000</formula2>
    </dataValidation>
    <dataValidation type="decimal" allowBlank="1" showErrorMessage="1" errorTitle="Invalid number" error="Enter a number between 0 and 1" sqref="P2:S3">
      <formula1>0</formula1>
      <formula2>1</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workbookViewId="0">
      <pane ySplit="4" topLeftCell="A5" activePane="bottomLeft" state="frozen"/>
      <selection pane="bottomLeft"/>
    </sheetView>
  </sheetViews>
  <sheetFormatPr defaultRowHeight="15" outlineLevelRow="0" outlineLevelCol="0" x14ac:dyDescent="55"/>
  <cols>
    <col min="1" max="1" width="12" customWidth="1"/>
    <col min="2" max="2" width="22" customWidth="1"/>
    <col min="3" max="3" width="12" customWidth="1"/>
    <col min="4" max="4" width="17" customWidth="1"/>
    <col min="5" max="5" width="24" customWidth="1"/>
    <col min="6" max="6" width="13" customWidth="1"/>
    <col min="7" max="7" width="12" customWidth="1"/>
    <col min="8" max="8" width="14" customWidth="1"/>
    <col min="9" max="9" width="15" customWidth="1"/>
    <col min="10" max="10" width="13" customWidth="1"/>
    <col min="11" max="11" width="14" customWidth="1"/>
    <col min="12" max="12" width="16" customWidth="1"/>
    <col min="13" max="14" width="14" customWidth="1"/>
  </cols>
  <sheetData>
    <row r="1" ht="30" customHeight="1" spans="1:14" x14ac:dyDescent="0.25">
      <c r="A1" s="2" t="s">
        <v>55</v>
      </c>
      <c r="B1" s="2"/>
      <c r="C1" s="2"/>
      <c r="D1" s="2"/>
      <c r="E1" s="2"/>
      <c r="F1" s="2"/>
      <c r="G1" s="2"/>
      <c r="H1" s="2"/>
      <c r="I1" s="2"/>
      <c r="J1" s="2"/>
      <c r="K1" s="2"/>
      <c r="L1" s="2"/>
      <c r="M1" s="2"/>
      <c r="N1" s="2"/>
    </row>
    <row r="2" spans="2:5" x14ac:dyDescent="0.25">
      <c r="B2" s="2"/>
      <c r="E2" s="2"/>
    </row>
    <row r="3" spans="1:5" x14ac:dyDescent="0.25">
      <c r="A3" s="3" t="s">
        <v>56</v>
      </c>
      <c r="B3" s="3"/>
      <c r="C3" s="3"/>
      <c r="D3" s="3"/>
      <c r="E3" s="3"/>
    </row>
    <row r="4" ht="30" customHeight="1" spans="1:5" x14ac:dyDescent="0.25">
      <c r="A4" s="11" t="s">
        <v>30</v>
      </c>
      <c r="B4" s="11" t="s">
        <v>31</v>
      </c>
      <c r="C4" s="11" t="s">
        <v>57</v>
      </c>
      <c r="D4" s="11" t="s">
        <v>58</v>
      </c>
      <c r="E4" s="11" t="s">
        <v>59</v>
      </c>
    </row>
    <row r="5" spans="1:5" x14ac:dyDescent="0.25">
      <c r="A5" s="12" t="s">
        <v>49</v>
      </c>
      <c r="B5" s="21">
        <f>IFERROR(INDEX('Properties'!$B$2:$B$3,MATCH($A5,'Properties'!$A$2:$A$3,0)),"(unknown property)")</f>
      </c>
      <c r="C5" s="22" t="s">
        <v>60</v>
      </c>
      <c r="D5" s="15">
        <v>1450</v>
      </c>
      <c r="E5" s="13" t="s">
        <v>61</v>
      </c>
    </row>
    <row r="6" spans="1:5" x14ac:dyDescent="0.25">
      <c r="A6" s="12" t="s">
        <v>49</v>
      </c>
      <c r="B6" s="21">
        <f>IFERROR(INDEX('Properties'!$B$2:$B$3,MATCH($A6,'Properties'!$A$2:$A$3,0)),"(unknown property)")</f>
      </c>
      <c r="C6" s="22" t="s">
        <v>62</v>
      </c>
      <c r="D6" s="15">
        <v>1400</v>
      </c>
      <c r="E6" s="13" t="s">
        <v>63</v>
      </c>
    </row>
    <row r="7" spans="1:5" x14ac:dyDescent="0.25">
      <c r="A7" s="12" t="s">
        <v>52</v>
      </c>
      <c r="B7" s="21">
        <f>IFERROR(INDEX('Properties'!$B$2:$B$3,MATCH($A7,'Properties'!$A$2:$A$3,0)),"(unknown property)")</f>
      </c>
      <c r="C7" s="22" t="s">
        <v>64</v>
      </c>
      <c r="D7" s="15">
        <v>975</v>
      </c>
      <c r="E7" s="13" t="s">
        <v>65</v>
      </c>
    </row>
    <row r="8" spans="1:5" x14ac:dyDescent="0.25">
      <c r="A8" s="12" t="s">
        <v>52</v>
      </c>
      <c r="B8" s="21">
        <f>IFERROR(INDEX('Properties'!$B$2:$B$3,MATCH($A8,'Properties'!$A$2:$A$3,0)),"(unknown property)")</f>
      </c>
      <c r="C8" s="22" t="s">
        <v>66</v>
      </c>
      <c r="D8" s="15">
        <v>950</v>
      </c>
      <c r="E8" s="13" t="s">
        <v>65</v>
      </c>
    </row>
    <row r="9" spans="1:5" x14ac:dyDescent="0.25">
      <c r="A9" s="12" t="s">
        <v>52</v>
      </c>
      <c r="B9" s="21">
        <f>IFERROR(INDEX('Properties'!$B$2:$B$3,MATCH($A9,'Properties'!$A$2:$A$3,0)),"(unknown property)")</f>
      </c>
      <c r="C9" s="22" t="s">
        <v>67</v>
      </c>
      <c r="D9" s="15">
        <v>995</v>
      </c>
      <c r="E9" s="13" t="s">
        <v>68</v>
      </c>
    </row>
    <row r="10" spans="1:5" x14ac:dyDescent="0.25">
      <c r="A10" s="12" t="s">
        <v>52</v>
      </c>
      <c r="B10" s="21">
        <f>IFERROR(INDEX('Properties'!$B$2:$B$3,MATCH($A10,'Properties'!$A$2:$A$3,0)),"(unknown property)")</f>
      </c>
      <c r="C10" s="22" t="s">
        <v>69</v>
      </c>
      <c r="D10" s="15">
        <v>960</v>
      </c>
      <c r="E10" s="13" t="s">
        <v>68</v>
      </c>
    </row>
    <row r="11" spans="2:5" x14ac:dyDescent="0.25">
      <c r="B11" s="2"/>
      <c r="E11" s="2"/>
    </row>
    <row r="12" spans="2:5" x14ac:dyDescent="0.25">
      <c r="B12" s="2"/>
      <c r="E12" s="2"/>
    </row>
    <row r="13" spans="1:14" x14ac:dyDescent="0.25">
      <c r="A13" s="3" t="s">
        <v>70</v>
      </c>
      <c r="B13" s="3"/>
      <c r="C13" s="3"/>
      <c r="D13" s="3"/>
      <c r="E13" s="3"/>
      <c r="F13" s="3"/>
      <c r="G13" s="3"/>
      <c r="H13" s="3"/>
      <c r="I13" s="3"/>
      <c r="J13" s="3"/>
      <c r="K13" s="3"/>
      <c r="L13" s="3"/>
      <c r="M13" s="3"/>
      <c r="N13" s="3"/>
    </row>
    <row r="14" ht="44" customHeight="1" spans="1:14" x14ac:dyDescent="0.25">
      <c r="A14" s="11" t="s">
        <v>30</v>
      </c>
      <c r="B14" s="11" t="s">
        <v>31</v>
      </c>
      <c r="C14" s="11" t="s">
        <v>71</v>
      </c>
      <c r="D14" s="11" t="s">
        <v>72</v>
      </c>
      <c r="E14" s="11" t="s">
        <v>73</v>
      </c>
      <c r="F14" s="11" t="s">
        <v>74</v>
      </c>
      <c r="G14" s="11" t="s">
        <v>75</v>
      </c>
      <c r="H14" s="11" t="s">
        <v>76</v>
      </c>
      <c r="I14" s="11" t="s">
        <v>77</v>
      </c>
      <c r="J14" s="11" t="s">
        <v>78</v>
      </c>
      <c r="K14" s="11" t="s">
        <v>79</v>
      </c>
      <c r="L14" s="11" t="s">
        <v>80</v>
      </c>
      <c r="M14" s="11" t="s">
        <v>81</v>
      </c>
      <c r="N14" s="11" t="s">
        <v>82</v>
      </c>
    </row>
    <row r="15" spans="1:14" x14ac:dyDescent="0.25">
      <c r="A15" s="12" t="s">
        <v>49</v>
      </c>
      <c r="B15" s="21">
        <f>IFERROR(INDEX('Properties'!$B$2:$B$3,MATCH($A15,'Properties'!$A$2:$A$3,0)),"(unknown property)")</f>
      </c>
      <c r="C15" s="17">
        <f>SUMIF($A$5:$A$10,$A15,$D$5:$D$10)</f>
      </c>
      <c r="D15" s="17">
        <f>ROUND(C15*IFERROR(INDEX('Properties'!$P$2:$P$3,MATCH($A15,'Properties'!$A$2:$A$3,0)),0),2)</f>
      </c>
      <c r="E15" s="23">
        <f>C15-D15</f>
      </c>
      <c r="F15" s="17">
        <f>IFERROR(INDEX('Properties'!$M$2:$M$3,MATCH($A15,'Properties'!$A$2:$A$3,0)),0)</f>
      </c>
      <c r="G15" s="17">
        <f>IFERROR(INDEX('Properties'!$N$2:$N$3,MATCH($A15,'Properties'!$A$2:$A$3,0)),0)</f>
      </c>
      <c r="H15" s="17">
        <f>IFERROR(INDEX('Properties'!$O$2:$O$3,MATCH($A15,'Properties'!$A$2:$A$3,0)),0)</f>
      </c>
      <c r="I15" s="17">
        <f>ROUND($E15*IFERROR(INDEX('Properties'!$Q$2:$Q$3,MATCH($A15,'Properties'!$A$2:$A$3,0)),0),2)</f>
      </c>
      <c r="J15" s="17">
        <f>ROUND($E15*IFERROR(INDEX('Properties'!$R$2:$R$3,MATCH($A15,'Properties'!$A$2:$A$3,0)),0),2)</f>
      </c>
      <c r="K15" s="17">
        <f>ROUND($E15*IFERROR(INDEX('Properties'!$S$2:$S$3,MATCH($A15,'Properties'!$A$2:$A$3,0)),0),2)</f>
      </c>
      <c r="L15" s="24">
        <f>F15+G15+H15+I15+J15+K15</f>
      </c>
      <c r="M15" s="20">
        <f>E15-L15</f>
      </c>
      <c r="N15" s="20">
        <f>M15*12</f>
      </c>
    </row>
    <row r="16" spans="1:14" x14ac:dyDescent="0.25">
      <c r="A16" s="12" t="s">
        <v>52</v>
      </c>
      <c r="B16" s="21">
        <f>IFERROR(INDEX('Properties'!$B$2:$B$3,MATCH($A16,'Properties'!$A$2:$A$3,0)),"(unknown property)")</f>
      </c>
      <c r="C16" s="17">
        <f>SUMIF($A$5:$A$10,$A16,$D$5:$D$10)</f>
      </c>
      <c r="D16" s="17">
        <f>ROUND(C16*IFERROR(INDEX('Properties'!$P$2:$P$3,MATCH($A16,'Properties'!$A$2:$A$3,0)),0),2)</f>
      </c>
      <c r="E16" s="23">
        <f>C16-D16</f>
      </c>
      <c r="F16" s="17">
        <f>IFERROR(INDEX('Properties'!$M$2:$M$3,MATCH($A16,'Properties'!$A$2:$A$3,0)),0)</f>
      </c>
      <c r="G16" s="17">
        <f>IFERROR(INDEX('Properties'!$N$2:$N$3,MATCH($A16,'Properties'!$A$2:$A$3,0)),0)</f>
      </c>
      <c r="H16" s="17">
        <f>IFERROR(INDEX('Properties'!$O$2:$O$3,MATCH($A16,'Properties'!$A$2:$A$3,0)),0)</f>
      </c>
      <c r="I16" s="17">
        <f>ROUND($E16*IFERROR(INDEX('Properties'!$Q$2:$Q$3,MATCH($A16,'Properties'!$A$2:$A$3,0)),0),2)</f>
      </c>
      <c r="J16" s="17">
        <f>ROUND($E16*IFERROR(INDEX('Properties'!$R$2:$R$3,MATCH($A16,'Properties'!$A$2:$A$3,0)),0),2)</f>
      </c>
      <c r="K16" s="17">
        <f>ROUND($E16*IFERROR(INDEX('Properties'!$S$2:$S$3,MATCH($A16,'Properties'!$A$2:$A$3,0)),0),2)</f>
      </c>
      <c r="L16" s="24">
        <f>F16+G16+H16+I16+J16+K16</f>
      </c>
      <c r="M16" s="20">
        <f>E16-L16</f>
      </c>
      <c r="N16" s="20">
        <f>M16*12</f>
      </c>
    </row>
  </sheetData>
  <mergeCells count="3">
    <mergeCell ref="A1:N1"/>
    <mergeCell ref="A3:E3"/>
    <mergeCell ref="A13:N13"/>
  </mergeCells>
  <dataValidations count="2">
    <dataValidation type="decimal" allowBlank="1" showErrorMessage="1" errorTitle="Invalid number" error="Enter a number between 0 and 1000000" sqref="D10">
      <formula1>0</formula1>
      <formula2>1000000</formula2>
    </dataValidation>
    <dataValidation type="decimal" allowBlank="1" showErrorMessage="1" errorTitle="Invalid number" error="Enter a number between 0 and 1000000" sqref="D5:D10">
      <formula1>0</formula1>
      <formula2>1000000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workbookViewId="0" showGridLines="0"/>
  </sheetViews>
  <sheetFormatPr defaultRowHeight="15" outlineLevelRow="0" outlineLevelCol="0" x14ac:dyDescent="55"/>
  <cols>
    <col min="1" max="1" width="12" customWidth="1"/>
    <col min="2" max="2" width="18" customWidth="1"/>
    <col min="3" max="5" width="14" customWidth="1"/>
    <col min="6" max="6" width="18" customWidth="1"/>
  </cols>
  <sheetData>
    <row r="1" ht="45" customHeight="1" spans="1:6" x14ac:dyDescent="0.25">
      <c r="A1" s="2" t="s">
        <v>83</v>
      </c>
      <c r="B1" s="2"/>
      <c r="C1" s="2"/>
      <c r="D1" s="2"/>
      <c r="E1" s="2"/>
      <c r="F1" s="2"/>
    </row>
    <row r="3" spans="1:6" x14ac:dyDescent="0.25">
      <c r="A3" s="25">
        <f>"Property " &amp; 'Properties'!$A$2 &amp; " — " &amp; 'Properties'!$B$2 &amp; " (Year 1 Amortization)"</f>
      </c>
      <c r="B3" s="25"/>
      <c r="C3" s="25"/>
      <c r="D3" s="25"/>
      <c r="E3" s="25"/>
      <c r="F3" s="25"/>
    </row>
    <row r="4" spans="1:4" x14ac:dyDescent="0.25">
      <c r="A4" s="26" t="s">
        <v>84</v>
      </c>
      <c r="B4" s="17">
        <f>'Properties'!$H$2</f>
      </c>
      <c r="C4" s="26" t="s">
        <v>85</v>
      </c>
      <c r="D4" s="27">
        <f>'Properties'!$K$2</f>
      </c>
    </row>
    <row r="6" ht="30" customHeight="1" spans="1:6" x14ac:dyDescent="0.25">
      <c r="A6" s="11" t="s">
        <v>86</v>
      </c>
      <c r="B6" s="11" t="s">
        <v>87</v>
      </c>
      <c r="C6" s="11" t="s">
        <v>88</v>
      </c>
      <c r="D6" s="11" t="s">
        <v>89</v>
      </c>
      <c r="E6" s="11" t="s">
        <v>90</v>
      </c>
      <c r="F6" s="11" t="s">
        <v>91</v>
      </c>
    </row>
    <row r="7" spans="1:6" x14ac:dyDescent="0.25">
      <c r="A7" s="28">
        <v>1</v>
      </c>
      <c r="B7" s="27">
        <f>'Properties'!$H$2</f>
      </c>
      <c r="C7" s="27">
        <f>ROUND(B7*'Properties'!$I$2/12,2)</f>
      </c>
      <c r="D7" s="27">
        <f>IF(('Properties'!$K$2-C7)&gt;B7,B7,'Properties'!$K$2-C7)</f>
      </c>
      <c r="E7" s="27">
        <f>C7+D7</f>
      </c>
      <c r="F7" s="27">
        <f>B7-D7</f>
      </c>
    </row>
    <row r="8" spans="1:6" x14ac:dyDescent="0.25">
      <c r="A8" s="28">
        <v>2</v>
      </c>
      <c r="B8" s="27">
        <f>F7</f>
      </c>
      <c r="C8" s="27">
        <f>ROUND(B8*'Properties'!$I$2/12,2)</f>
      </c>
      <c r="D8" s="27">
        <f>IF(('Properties'!$K$2-C8)&gt;B8,B8,'Properties'!$K$2-C8)</f>
      </c>
      <c r="E8" s="27">
        <f>C8+D8</f>
      </c>
      <c r="F8" s="27">
        <f>B8-D8</f>
      </c>
    </row>
    <row r="9" spans="1:6" x14ac:dyDescent="0.25">
      <c r="A9" s="28">
        <v>3</v>
      </c>
      <c r="B9" s="27">
        <f>F8</f>
      </c>
      <c r="C9" s="27">
        <f>ROUND(B9*'Properties'!$I$2/12,2)</f>
      </c>
      <c r="D9" s="27">
        <f>IF(('Properties'!$K$2-C9)&gt;B9,B9,'Properties'!$K$2-C9)</f>
      </c>
      <c r="E9" s="27">
        <f>C9+D9</f>
      </c>
      <c r="F9" s="27">
        <f>B9-D9</f>
      </c>
    </row>
    <row r="10" spans="1:6" x14ac:dyDescent="0.25">
      <c r="A10" s="28">
        <v>4</v>
      </c>
      <c r="B10" s="27">
        <f>F9</f>
      </c>
      <c r="C10" s="27">
        <f>ROUND(B10*'Properties'!$I$2/12,2)</f>
      </c>
      <c r="D10" s="27">
        <f>IF(('Properties'!$K$2-C10)&gt;B10,B10,'Properties'!$K$2-C10)</f>
      </c>
      <c r="E10" s="27">
        <f>C10+D10</f>
      </c>
      <c r="F10" s="27">
        <f>B10-D10</f>
      </c>
    </row>
    <row r="11" spans="1:6" x14ac:dyDescent="0.25">
      <c r="A11" s="28">
        <v>5</v>
      </c>
      <c r="B11" s="27">
        <f>F10</f>
      </c>
      <c r="C11" s="27">
        <f>ROUND(B11*'Properties'!$I$2/12,2)</f>
      </c>
      <c r="D11" s="27">
        <f>IF(('Properties'!$K$2-C11)&gt;B11,B11,'Properties'!$K$2-C11)</f>
      </c>
      <c r="E11" s="27">
        <f>C11+D11</f>
      </c>
      <c r="F11" s="27">
        <f>B11-D11</f>
      </c>
    </row>
    <row r="12" spans="1:6" x14ac:dyDescent="0.25">
      <c r="A12" s="28">
        <v>6</v>
      </c>
      <c r="B12" s="27">
        <f>F11</f>
      </c>
      <c r="C12" s="27">
        <f>ROUND(B12*'Properties'!$I$2/12,2)</f>
      </c>
      <c r="D12" s="27">
        <f>IF(('Properties'!$K$2-C12)&gt;B12,B12,'Properties'!$K$2-C12)</f>
      </c>
      <c r="E12" s="27">
        <f>C12+D12</f>
      </c>
      <c r="F12" s="27">
        <f>B12-D12</f>
      </c>
    </row>
    <row r="13" spans="1:6" x14ac:dyDescent="0.25">
      <c r="A13" s="28">
        <v>7</v>
      </c>
      <c r="B13" s="27">
        <f>F12</f>
      </c>
      <c r="C13" s="27">
        <f>ROUND(B13*'Properties'!$I$2/12,2)</f>
      </c>
      <c r="D13" s="27">
        <f>IF(('Properties'!$K$2-C13)&gt;B13,B13,'Properties'!$K$2-C13)</f>
      </c>
      <c r="E13" s="27">
        <f>C13+D13</f>
      </c>
      <c r="F13" s="27">
        <f>B13-D13</f>
      </c>
    </row>
    <row r="14" spans="1:6" x14ac:dyDescent="0.25">
      <c r="A14" s="28">
        <v>8</v>
      </c>
      <c r="B14" s="27">
        <f>F13</f>
      </c>
      <c r="C14" s="27">
        <f>ROUND(B14*'Properties'!$I$2/12,2)</f>
      </c>
      <c r="D14" s="27">
        <f>IF(('Properties'!$K$2-C14)&gt;B14,B14,'Properties'!$K$2-C14)</f>
      </c>
      <c r="E14" s="27">
        <f>C14+D14</f>
      </c>
      <c r="F14" s="27">
        <f>B14-D14</f>
      </c>
    </row>
    <row r="15" spans="1:6" x14ac:dyDescent="0.25">
      <c r="A15" s="28">
        <v>9</v>
      </c>
      <c r="B15" s="27">
        <f>F14</f>
      </c>
      <c r="C15" s="27">
        <f>ROUND(B15*'Properties'!$I$2/12,2)</f>
      </c>
      <c r="D15" s="27">
        <f>IF(('Properties'!$K$2-C15)&gt;B15,B15,'Properties'!$K$2-C15)</f>
      </c>
      <c r="E15" s="27">
        <f>C15+D15</f>
      </c>
      <c r="F15" s="27">
        <f>B15-D15</f>
      </c>
    </row>
    <row r="16" spans="1:6" x14ac:dyDescent="0.25">
      <c r="A16" s="28">
        <v>10</v>
      </c>
      <c r="B16" s="27">
        <f>F15</f>
      </c>
      <c r="C16" s="27">
        <f>ROUND(B16*'Properties'!$I$2/12,2)</f>
      </c>
      <c r="D16" s="27">
        <f>IF(('Properties'!$K$2-C16)&gt;B16,B16,'Properties'!$K$2-C16)</f>
      </c>
      <c r="E16" s="27">
        <f>C16+D16</f>
      </c>
      <c r="F16" s="27">
        <f>B16-D16</f>
      </c>
    </row>
    <row r="17" spans="1:6" x14ac:dyDescent="0.25">
      <c r="A17" s="28">
        <v>11</v>
      </c>
      <c r="B17" s="27">
        <f>F16</f>
      </c>
      <c r="C17" s="27">
        <f>ROUND(B17*'Properties'!$I$2/12,2)</f>
      </c>
      <c r="D17" s="27">
        <f>IF(('Properties'!$K$2-C17)&gt;B17,B17,'Properties'!$K$2-C17)</f>
      </c>
      <c r="E17" s="27">
        <f>C17+D17</f>
      </c>
      <c r="F17" s="27">
        <f>B17-D17</f>
      </c>
    </row>
    <row r="18" spans="1:6" x14ac:dyDescent="0.25">
      <c r="A18" s="28">
        <v>12</v>
      </c>
      <c r="B18" s="27">
        <f>F17</f>
      </c>
      <c r="C18" s="27">
        <f>ROUND(B18*'Properties'!$I$2/12,2)</f>
      </c>
      <c r="D18" s="27">
        <f>IF(('Properties'!$K$2-C18)&gt;B18,B18,'Properties'!$K$2-C18)</f>
      </c>
      <c r="E18" s="27">
        <f>C18+D18</f>
      </c>
      <c r="F18" s="27">
        <f>B18-D18</f>
      </c>
    </row>
    <row r="19" spans="1:4" x14ac:dyDescent="0.25">
      <c r="A19" s="26" t="s">
        <v>92</v>
      </c>
      <c r="B19" s="26"/>
      <c r="C19" s="19">
        <f>SUM(C7:C18)</f>
      </c>
      <c r="D19" s="19">
        <f>SUM(D7:D18)</f>
      </c>
    </row>
    <row r="22" spans="1:6" x14ac:dyDescent="0.25">
      <c r="A22" s="25">
        <f>"Property " &amp; 'Properties'!$A$3 &amp; " — " &amp; 'Properties'!$B$3 &amp; " (Year 1 Amortization)"</f>
      </c>
      <c r="B22" s="25"/>
      <c r="C22" s="25"/>
      <c r="D22" s="25"/>
      <c r="E22" s="25"/>
      <c r="F22" s="25"/>
    </row>
    <row r="23" spans="1:4" x14ac:dyDescent="0.25">
      <c r="A23" s="26" t="s">
        <v>84</v>
      </c>
      <c r="B23" s="17">
        <f>'Properties'!$H$3</f>
      </c>
      <c r="C23" s="26" t="s">
        <v>85</v>
      </c>
      <c r="D23" s="27">
        <f>'Properties'!$K$3</f>
      </c>
    </row>
    <row r="25" ht="30" customHeight="1" spans="1:6" x14ac:dyDescent="0.25">
      <c r="A25" s="11" t="s">
        <v>86</v>
      </c>
      <c r="B25" s="11" t="s">
        <v>87</v>
      </c>
      <c r="C25" s="11" t="s">
        <v>88</v>
      </c>
      <c r="D25" s="11" t="s">
        <v>89</v>
      </c>
      <c r="E25" s="11" t="s">
        <v>90</v>
      </c>
      <c r="F25" s="11" t="s">
        <v>91</v>
      </c>
    </row>
    <row r="26" spans="1:6" x14ac:dyDescent="0.25">
      <c r="A26" s="28">
        <v>1</v>
      </c>
      <c r="B26" s="27">
        <f>'Properties'!$H$3</f>
      </c>
      <c r="C26" s="27">
        <f>ROUND(B26*'Properties'!$I$3/12,2)</f>
      </c>
      <c r="D26" s="27">
        <f>IF(('Properties'!$K$3-C26)&gt;B26,B26,'Properties'!$K$3-C26)</f>
      </c>
      <c r="E26" s="27">
        <f>C26+D26</f>
      </c>
      <c r="F26" s="27">
        <f>B26-D26</f>
      </c>
    </row>
    <row r="27" spans="1:6" x14ac:dyDescent="0.25">
      <c r="A27" s="28">
        <v>2</v>
      </c>
      <c r="B27" s="27">
        <f>F26</f>
      </c>
      <c r="C27" s="27">
        <f>ROUND(B27*'Properties'!$I$3/12,2)</f>
      </c>
      <c r="D27" s="27">
        <f>IF(('Properties'!$K$3-C27)&gt;B27,B27,'Properties'!$K$3-C27)</f>
      </c>
      <c r="E27" s="27">
        <f>C27+D27</f>
      </c>
      <c r="F27" s="27">
        <f>B27-D27</f>
      </c>
    </row>
    <row r="28" spans="1:6" x14ac:dyDescent="0.25">
      <c r="A28" s="28">
        <v>3</v>
      </c>
      <c r="B28" s="27">
        <f>F27</f>
      </c>
      <c r="C28" s="27">
        <f>ROUND(B28*'Properties'!$I$3/12,2)</f>
      </c>
      <c r="D28" s="27">
        <f>IF(('Properties'!$K$3-C28)&gt;B28,B28,'Properties'!$K$3-C28)</f>
      </c>
      <c r="E28" s="27">
        <f>C28+D28</f>
      </c>
      <c r="F28" s="27">
        <f>B28-D28</f>
      </c>
    </row>
    <row r="29" spans="1:6" x14ac:dyDescent="0.25">
      <c r="A29" s="28">
        <v>4</v>
      </c>
      <c r="B29" s="27">
        <f>F28</f>
      </c>
      <c r="C29" s="27">
        <f>ROUND(B29*'Properties'!$I$3/12,2)</f>
      </c>
      <c r="D29" s="27">
        <f>IF(('Properties'!$K$3-C29)&gt;B29,B29,'Properties'!$K$3-C29)</f>
      </c>
      <c r="E29" s="27">
        <f>C29+D29</f>
      </c>
      <c r="F29" s="27">
        <f>B29-D29</f>
      </c>
    </row>
    <row r="30" spans="1:6" x14ac:dyDescent="0.25">
      <c r="A30" s="28">
        <v>5</v>
      </c>
      <c r="B30" s="27">
        <f>F29</f>
      </c>
      <c r="C30" s="27">
        <f>ROUND(B30*'Properties'!$I$3/12,2)</f>
      </c>
      <c r="D30" s="27">
        <f>IF(('Properties'!$K$3-C30)&gt;B30,B30,'Properties'!$K$3-C30)</f>
      </c>
      <c r="E30" s="27">
        <f>C30+D30</f>
      </c>
      <c r="F30" s="27">
        <f>B30-D30</f>
      </c>
    </row>
    <row r="31" spans="1:6" x14ac:dyDescent="0.25">
      <c r="A31" s="28">
        <v>6</v>
      </c>
      <c r="B31" s="27">
        <f>F30</f>
      </c>
      <c r="C31" s="27">
        <f>ROUND(B31*'Properties'!$I$3/12,2)</f>
      </c>
      <c r="D31" s="27">
        <f>IF(('Properties'!$K$3-C31)&gt;B31,B31,'Properties'!$K$3-C31)</f>
      </c>
      <c r="E31" s="27">
        <f>C31+D31</f>
      </c>
      <c r="F31" s="27">
        <f>B31-D31</f>
      </c>
    </row>
    <row r="32" spans="1:6" x14ac:dyDescent="0.25">
      <c r="A32" s="28">
        <v>7</v>
      </c>
      <c r="B32" s="27">
        <f>F31</f>
      </c>
      <c r="C32" s="27">
        <f>ROUND(B32*'Properties'!$I$3/12,2)</f>
      </c>
      <c r="D32" s="27">
        <f>IF(('Properties'!$K$3-C32)&gt;B32,B32,'Properties'!$K$3-C32)</f>
      </c>
      <c r="E32" s="27">
        <f>C32+D32</f>
      </c>
      <c r="F32" s="27">
        <f>B32-D32</f>
      </c>
    </row>
    <row r="33" spans="1:6" x14ac:dyDescent="0.25">
      <c r="A33" s="28">
        <v>8</v>
      </c>
      <c r="B33" s="27">
        <f>F32</f>
      </c>
      <c r="C33" s="27">
        <f>ROUND(B33*'Properties'!$I$3/12,2)</f>
      </c>
      <c r="D33" s="27">
        <f>IF(('Properties'!$K$3-C33)&gt;B33,B33,'Properties'!$K$3-C33)</f>
      </c>
      <c r="E33" s="27">
        <f>C33+D33</f>
      </c>
      <c r="F33" s="27">
        <f>B33-D33</f>
      </c>
    </row>
    <row r="34" spans="1:6" x14ac:dyDescent="0.25">
      <c r="A34" s="28">
        <v>9</v>
      </c>
      <c r="B34" s="27">
        <f>F33</f>
      </c>
      <c r="C34" s="27">
        <f>ROUND(B34*'Properties'!$I$3/12,2)</f>
      </c>
      <c r="D34" s="27">
        <f>IF(('Properties'!$K$3-C34)&gt;B34,B34,'Properties'!$K$3-C34)</f>
      </c>
      <c r="E34" s="27">
        <f>C34+D34</f>
      </c>
      <c r="F34" s="27">
        <f>B34-D34</f>
      </c>
    </row>
    <row r="35" spans="1:6" x14ac:dyDescent="0.25">
      <c r="A35" s="28">
        <v>10</v>
      </c>
      <c r="B35" s="27">
        <f>F34</f>
      </c>
      <c r="C35" s="27">
        <f>ROUND(B35*'Properties'!$I$3/12,2)</f>
      </c>
      <c r="D35" s="27">
        <f>IF(('Properties'!$K$3-C35)&gt;B35,B35,'Properties'!$K$3-C35)</f>
      </c>
      <c r="E35" s="27">
        <f>C35+D35</f>
      </c>
      <c r="F35" s="27">
        <f>B35-D35</f>
      </c>
    </row>
    <row r="36" spans="1:6" x14ac:dyDescent="0.25">
      <c r="A36" s="28">
        <v>11</v>
      </c>
      <c r="B36" s="27">
        <f>F35</f>
      </c>
      <c r="C36" s="27">
        <f>ROUND(B36*'Properties'!$I$3/12,2)</f>
      </c>
      <c r="D36" s="27">
        <f>IF(('Properties'!$K$3-C36)&gt;B36,B36,'Properties'!$K$3-C36)</f>
      </c>
      <c r="E36" s="27">
        <f>C36+D36</f>
      </c>
      <c r="F36" s="27">
        <f>B36-D36</f>
      </c>
    </row>
    <row r="37" spans="1:6" x14ac:dyDescent="0.25">
      <c r="A37" s="28">
        <v>12</v>
      </c>
      <c r="B37" s="27">
        <f>F36</f>
      </c>
      <c r="C37" s="27">
        <f>ROUND(B37*'Properties'!$I$3/12,2)</f>
      </c>
      <c r="D37" s="27">
        <f>IF(('Properties'!$K$3-C37)&gt;B37,B37,'Properties'!$K$3-C37)</f>
      </c>
      <c r="E37" s="27">
        <f>C37+D37</f>
      </c>
      <c r="F37" s="27">
        <f>B37-D37</f>
      </c>
    </row>
    <row r="38" spans="1:4" x14ac:dyDescent="0.25">
      <c r="A38" s="26" t="s">
        <v>92</v>
      </c>
      <c r="B38" s="26"/>
      <c r="C38" s="19">
        <f>SUM(C26:C37)</f>
      </c>
      <c r="D38" s="19">
        <f>SUM(D26:D37)</f>
      </c>
    </row>
  </sheetData>
  <mergeCells count="5">
    <mergeCell ref="A1:F1"/>
    <mergeCell ref="A3:F3"/>
    <mergeCell ref="A19:B19"/>
    <mergeCell ref="A22:F22"/>
    <mergeCell ref="A38:B38"/>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owGridLines="0"/>
  </sheetViews>
  <sheetFormatPr defaultRowHeight="15" outlineLevelRow="0" outlineLevelCol="0" x14ac:dyDescent="55"/>
  <cols>
    <col min="1" max="1" width="12" customWidth="1"/>
    <col min="2" max="2" width="22" customWidth="1"/>
    <col min="3" max="3" width="16" customWidth="1"/>
    <col min="4" max="5" width="15" customWidth="1"/>
    <col min="6" max="6" width="14" customWidth="1"/>
    <col min="7" max="7" width="16" customWidth="1"/>
    <col min="8" max="8" width="15" customWidth="1"/>
    <col min="9" max="9" width="12" customWidth="1"/>
    <col min="10" max="10" width="16" customWidth="1"/>
  </cols>
  <sheetData>
    <row r="1" spans="1:10" x14ac:dyDescent="0.25">
      <c r="A1" s="1" t="s">
        <v>93</v>
      </c>
      <c r="B1" s="1"/>
      <c r="C1" s="1"/>
      <c r="D1" s="1"/>
      <c r="E1" s="1"/>
      <c r="F1" s="1"/>
      <c r="G1" s="1"/>
      <c r="H1" s="1"/>
      <c r="I1" s="1"/>
      <c r="J1" s="1"/>
    </row>
    <row r="2" spans="2:2" x14ac:dyDescent="0.25">
      <c r="B2" s="2"/>
    </row>
    <row r="3" ht="30" customHeight="1" spans="1:10" x14ac:dyDescent="0.25">
      <c r="A3" s="11" t="s">
        <v>30</v>
      </c>
      <c r="B3" s="11" t="s">
        <v>31</v>
      </c>
      <c r="C3" s="11" t="s">
        <v>34</v>
      </c>
      <c r="D3" s="11" t="s">
        <v>36</v>
      </c>
      <c r="E3" s="11" t="s">
        <v>37</v>
      </c>
      <c r="F3" s="11" t="s">
        <v>94</v>
      </c>
      <c r="G3" s="11" t="s">
        <v>41</v>
      </c>
      <c r="H3" s="11" t="s">
        <v>95</v>
      </c>
      <c r="I3" s="11" t="s">
        <v>96</v>
      </c>
      <c r="J3" s="11" t="s">
        <v>97</v>
      </c>
    </row>
    <row r="4" spans="1:10" x14ac:dyDescent="0.25">
      <c r="A4" s="28">
        <f>'Properties'!A2</f>
      </c>
      <c r="B4" s="21">
        <f>'Properties'!B2</f>
      </c>
      <c r="C4" s="17">
        <f>'Properties'!E2</f>
      </c>
      <c r="D4" s="17">
        <f>'Properties'!G2</f>
      </c>
      <c r="E4" s="17">
        <f>'Properties'!H2</f>
      </c>
      <c r="F4" s="17">
        <f>'Income &amp; Expenses'!N15</f>
      </c>
      <c r="G4" s="17">
        <f>'Properties'!L2</f>
      </c>
      <c r="H4" s="24">
        <f>F4-G4</f>
      </c>
      <c r="I4" s="29">
        <f>IFERROR(F4/C4,0)</f>
      </c>
      <c r="J4" s="29">
        <f>IFERROR(H4/D4,0)</f>
      </c>
    </row>
    <row r="5" spans="1:10" x14ac:dyDescent="0.25">
      <c r="A5" s="28">
        <f>'Properties'!A3</f>
      </c>
      <c r="B5" s="21">
        <f>'Properties'!B3</f>
      </c>
      <c r="C5" s="17">
        <f>'Properties'!E3</f>
      </c>
      <c r="D5" s="17">
        <f>'Properties'!G3</f>
      </c>
      <c r="E5" s="17">
        <f>'Properties'!H3</f>
      </c>
      <c r="F5" s="17">
        <f>'Income &amp; Expenses'!N16</f>
      </c>
      <c r="G5" s="17">
        <f>'Properties'!L3</f>
      </c>
      <c r="H5" s="24">
        <f>F5-G5</f>
      </c>
      <c r="I5" s="29">
        <f>IFERROR(F5/C5,0)</f>
      </c>
      <c r="J5" s="29">
        <f>IFERROR(H5/D5,0)</f>
      </c>
    </row>
    <row r="6" spans="1:10" x14ac:dyDescent="0.25">
      <c r="A6" s="5" t="s">
        <v>98</v>
      </c>
      <c r="B6" s="5"/>
      <c r="C6" s="20">
        <f>SUM(C4:C5)</f>
      </c>
      <c r="D6" s="20">
        <f>SUM(D4:D5)</f>
      </c>
      <c r="E6" s="20">
        <f>SUM(E4:E5)</f>
      </c>
      <c r="F6" s="20">
        <f>SUM(F4:F5)</f>
      </c>
      <c r="G6" s="20">
        <f>SUM(G4:G5)</f>
      </c>
      <c r="H6" s="20">
        <f>SUM(H4:H5)</f>
      </c>
      <c r="I6" s="29">
        <f>IFERROR(F6/C6,0)</f>
      </c>
      <c r="J6" s="29">
        <f>IFERROR(H6/D6,0)</f>
      </c>
    </row>
    <row r="7" spans="2:2" x14ac:dyDescent="0.25">
      <c r="B7" s="2"/>
    </row>
    <row r="8" spans="1:10" x14ac:dyDescent="0.25">
      <c r="A8" s="3" t="s">
        <v>99</v>
      </c>
      <c r="B8" s="3"/>
      <c r="C8" s="3"/>
      <c r="D8" s="3"/>
      <c r="E8" s="3"/>
      <c r="F8" s="3"/>
      <c r="G8" s="3"/>
      <c r="H8" s="3"/>
      <c r="I8" s="3"/>
      <c r="J8" s="3"/>
    </row>
    <row r="9" ht="30" customHeight="1" spans="1:3" x14ac:dyDescent="0.25">
      <c r="A9" s="11" t="s">
        <v>100</v>
      </c>
      <c r="B9" s="11" t="s">
        <v>101</v>
      </c>
      <c r="C9" s="11" t="s">
        <v>97</v>
      </c>
    </row>
    <row r="10" spans="1:3" x14ac:dyDescent="0.25">
      <c r="A10" s="30">
        <v>1</v>
      </c>
      <c r="B10" s="31">
        <f>INDEX($B$4:$B$5,MATCH(C10,$J$4:$J$5,0))</f>
      </c>
      <c r="C10" s="32">
        <f>LARGE($J$4:$J$5,1)</f>
      </c>
    </row>
    <row r="11" spans="1:3" x14ac:dyDescent="0.25">
      <c r="A11" s="30">
        <v>2</v>
      </c>
      <c r="B11" s="31">
        <f>INDEX($B$4:$B$5,MATCH(C11,$J$4:$J$5,0))</f>
      </c>
      <c r="C11" s="32">
        <f>LARGE($J$4:$J$5,2)</f>
      </c>
    </row>
    <row r="12" spans="2:2" x14ac:dyDescent="0.25">
      <c r="B12" s="2"/>
    </row>
    <row r="13" ht="30" customHeight="1" spans="1:10" x14ac:dyDescent="0.25">
      <c r="A13" s="33" t="s">
        <v>29</v>
      </c>
      <c r="B13" s="33"/>
      <c r="C13" s="33"/>
      <c r="D13" s="33"/>
      <c r="E13" s="33"/>
      <c r="F13" s="33"/>
      <c r="G13" s="33"/>
      <c r="H13" s="33"/>
      <c r="I13" s="33"/>
      <c r="J13" s="33"/>
    </row>
  </sheetData>
  <mergeCells count="4">
    <mergeCell ref="A1:J1"/>
    <mergeCell ref="A6:B6"/>
    <mergeCell ref="A8:J8"/>
    <mergeCell ref="A13:J13"/>
  </mergeCells>
  <hyperlinks>
    <hyperlink ref="A1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Properties</vt:lpstr>
      <vt:lpstr>Income &amp; Expenses</vt:lpstr>
      <vt:lpstr>Mortgage</vt:lpstr>
      <vt:lpstr>Portfolio 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2026-09-29T17:49:16Z</dcterms:created>
  <dcterms:modified xsi:type="dcterms:W3CDTF">2026-09-29T17:49:16Z</dcterms:modified>
</cp:coreProperties>
</file>