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Inventory" state="visible" r:id="rId5"/>
    <sheet sheetId="3" name="Usage &amp; COGS" state="visible" r:id="rId6"/>
    <sheet sheetId="4" name="Restaurant P&amp;L" state="visible" r:id="rId7"/>
    <sheet sheetId="5" name="Dashboard" state="visible" r:id="rId8"/>
  </sheets>
  <calcPr calcId="171027"/>
</workbook>
</file>

<file path=xl/sharedStrings.xml><?xml version="1.0" encoding="utf-8"?>
<sst xmlns="http://schemas.openxmlformats.org/spreadsheetml/2006/main" count="189" uniqueCount="129">
  <si>
    <t>Restaurant Inventory &amp; P&amp;L Template</t>
  </si>
  <si>
    <t>Purpose</t>
  </si>
  <si>
    <t>This workbook helps a small restaurant track inventory against par levels, log monthly usage and waste by item, and roll that cost of goods sold straight into a restaurant P&amp;L with prime cost and net profit. Replace the sample item list and sample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</si>
  <si>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</si>
  <si>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</si>
  <si>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</si>
  <si>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Inventory</t>
  </si>
  <si>
    <t>The master item list: category, unit, par level, current on-hand count, unit cost, extended value, and a reorder flag for any item below par. Add, remove, or rename items here.</t>
  </si>
  <si>
    <t>Usage &amp; COGS</t>
  </si>
  <si>
    <t>This month's item-level usage: beginning count and purchases you enter, an ending count synced automatically from Inventory, usage and waste calculated from those counts, and the resulting usage cost and waste cost.</t>
  </si>
  <si>
    <t>Restaurant P&amp;L</t>
  </si>
  <si>
    <t>A three-month income statement — sales, cost of goods sold, labor, prime cost, operating expenses, and net profit. The current month's COGS pulls automatically from Usage &amp; COGS; prior months are typed-in closed-book totals.</t>
  </si>
  <si>
    <t>Dashboard</t>
  </si>
  <si>
    <t>The one-page summary: pick a month to review the P&amp;L, see how many items are flagged for reorder and the current inventory value, this month's waste cost, and the three items costing you the most in waste.</t>
  </si>
  <si>
    <t>How to use this workbook</t>
  </si>
  <si>
    <t>1. Open Inventory and replace the sample item list with your own — keep each Item Code unique, since every lookup in the workbook keys off it.</t>
  </si>
  <si>
    <t>2. Open Usage &amp; COGS and enter each item's beginning count and purchases for the current month. Don't type into Ending Count or Item Name — those are formulas that pull from Inventory automatically.</t>
  </si>
  <si>
    <t>3. Enter this month's Waste (units) for each item on Usage &amp; COGS as you log spoilage, over-portioning, or comps.</t>
  </si>
  <si>
    <t>4. Open Restaurant P&amp;L and enter sales, labor, and operating expenses for each month. The current month's Cost of Goods Sold is pulled automatically from Usage &amp; COGS; prior months stay as typed-in historical totals.</t>
  </si>
  <si>
    <t>5. Go to Dashboard and use the month selector to review the P&amp;L for Jan, Feb, or Mar. The reorder count, inventory value, and waste figures always reflect the current month's data regardless of which month is selected.</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</si>
  <si>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</si>
  <si>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</si>
  <si>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</si>
  <si>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</si>
  <si>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</si>
  <si>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</si>
  <si>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IF, IFERROR, INDEX, MATCH, LARGE) is natively supported in Google Sheets, so no formula substitutions are required. Dropdown data validation on the category and month-selector cells also carries over automatically.</t>
  </si>
  <si>
    <t>Limitations</t>
  </si>
  <si>
    <t>Item codes must stay unique and appear in the same order on Inventory and Usage &amp; COGS, since Usage &amp; COGS looks up Item Name, Category, and Unit Cost from Inventory by code. Ending Count on Usage &amp; COGS is a live lookup from Inventory's On-Hand Count, not a free-typed number — update Inventory's On-Hand Count first, then Usage and cost figures on Usage &amp; COGS follow automatically. Only the current month (Mar in the sample data) computes Cost of Goods Sold bottom-up from item-level usage; January and February are typed-in historical totals, which is how most restaurants that don't keep a rolling multi-month item ledger actually report a prior closed month. Waste % and the top-3 waste ranking guard against a zero-usage item with IFERROR, and the LARGE + MATCH ranking pattern returns the first matching item if two items tie exactly on waste cost. No macros, no external connections — everything here is a native formula, which is what keeps the workbook portable between Excel and Google Sheets with zero substitutions.</t>
  </si>
  <si>
    <t>★ Free template from Excel.TV — get more free Excel &amp; Google Sheets templates →</t>
  </si>
  <si>
    <t>Item Code</t>
  </si>
  <si>
    <t>Item Name</t>
  </si>
  <si>
    <t>Category</t>
  </si>
  <si>
    <t>Unit</t>
  </si>
  <si>
    <t>Par Level</t>
  </si>
  <si>
    <t>On-Hand Count</t>
  </si>
  <si>
    <t>Unit Cost</t>
  </si>
  <si>
    <t>Extended Value</t>
  </si>
  <si>
    <t>Reorder Flag (1/0)</t>
  </si>
  <si>
    <t>Status</t>
  </si>
  <si>
    <t>PR-001</t>
  </si>
  <si>
    <t>Chicken Breast</t>
  </si>
  <si>
    <t>Proteins</t>
  </si>
  <si>
    <t>lb</t>
  </si>
  <si>
    <t>PR-002</t>
  </si>
  <si>
    <t>Ground Beef 80/20</t>
  </si>
  <si>
    <t>PR-003</t>
  </si>
  <si>
    <t>Bacon</t>
  </si>
  <si>
    <t>PR-004</t>
  </si>
  <si>
    <t>Shrimp (peeled)</t>
  </si>
  <si>
    <t>PD-001</t>
  </si>
  <si>
    <t>Romaine Lettuce</t>
  </si>
  <si>
    <t>Produce</t>
  </si>
  <si>
    <t>case</t>
  </si>
  <si>
    <t>PD-002</t>
  </si>
  <si>
    <t>Tomatoes</t>
  </si>
  <si>
    <t>PD-003</t>
  </si>
  <si>
    <t>Yellow Onions</t>
  </si>
  <si>
    <t>PD-004</t>
  </si>
  <si>
    <t>Russet Potatoes</t>
  </si>
  <si>
    <t>DY-001</t>
  </si>
  <si>
    <t>Shredded Cheddar</t>
  </si>
  <si>
    <t>Dairy</t>
  </si>
  <si>
    <t>DY-002</t>
  </si>
  <si>
    <t>Butter (unsalted)</t>
  </si>
  <si>
    <t>DY-003</t>
  </si>
  <si>
    <t>Heavy Cream</t>
  </si>
  <si>
    <t>gal</t>
  </si>
  <si>
    <t>DG-001</t>
  </si>
  <si>
    <t>All-Purpose Flour</t>
  </si>
  <si>
    <t>Dry Goods</t>
  </si>
  <si>
    <t>DG-002</t>
  </si>
  <si>
    <t>Rice (long grain)</t>
  </si>
  <si>
    <t>DG-003</t>
  </si>
  <si>
    <t>Cooking Oil</t>
  </si>
  <si>
    <t>BV-001</t>
  </si>
  <si>
    <t>Domestic Draft Beer</t>
  </si>
  <si>
    <t>Beverage</t>
  </si>
  <si>
    <t>keg</t>
  </si>
  <si>
    <t>BV-002</t>
  </si>
  <si>
    <t>House Red Wine</t>
  </si>
  <si>
    <t>BV-003</t>
  </si>
  <si>
    <t>Cola Syrup (soda gun)</t>
  </si>
  <si>
    <t>box</t>
  </si>
  <si>
    <t>This sheet tracks the CURRENT month at the item level. Enter Beginning Count, Purchases, and Waste for each item. Item Name, Category, Unit Cost, and Ending Count are looked up automatically — do not type into those columns.</t>
  </si>
  <si>
    <t>Beginning Count</t>
  </si>
  <si>
    <t>Purchases</t>
  </si>
  <si>
    <t>Ending Count</t>
  </si>
  <si>
    <t>Usage</t>
  </si>
  <si>
    <t>Waste</t>
  </si>
  <si>
    <t>Usage Cost</t>
  </si>
  <si>
    <t>Waste Cost</t>
  </si>
  <si>
    <t>Waste %</t>
  </si>
  <si>
    <t>Mar's Cost of Goods Sold pulls automatically from the Usage &amp; COGS sheet's item-level detail for the current month. Jan and Feb Cost of Goods Sold are typed-in historical totals from closed books.</t>
  </si>
  <si>
    <t>Line Item</t>
  </si>
  <si>
    <t>Jan</t>
  </si>
  <si>
    <t>Feb</t>
  </si>
  <si>
    <t>Mar</t>
  </si>
  <si>
    <t>Food Sales</t>
  </si>
  <si>
    <t>Beverage Sales</t>
  </si>
  <si>
    <t>Other Sales</t>
  </si>
  <si>
    <t>Total Sales</t>
  </si>
  <si>
    <t>Cost of Goods Sold (COGS)</t>
  </si>
  <si>
    <t>Food Cost %</t>
  </si>
  <si>
    <t>Labor Cost</t>
  </si>
  <si>
    <t>Prime Cost</t>
  </si>
  <si>
    <t>Prime Cost %</t>
  </si>
  <si>
    <t>Rent</t>
  </si>
  <si>
    <t>Utilities</t>
  </si>
  <si>
    <t>Marketing</t>
  </si>
  <si>
    <t>Admin &amp; Other</t>
  </si>
  <si>
    <t>Total Operating Expenses</t>
  </si>
  <si>
    <t>Total Expenses</t>
  </si>
  <si>
    <t>Net Profit</t>
  </si>
  <si>
    <t>Net Profit Margin</t>
  </si>
  <si>
    <t>Restaurant Inventory &amp; P&amp;L Dashboard</t>
  </si>
  <si>
    <t>Select month to review (P&amp;L):</t>
  </si>
  <si>
    <t>P&amp;L for selected month</t>
  </si>
  <si>
    <t>Metric</t>
  </si>
  <si>
    <t>Value</t>
  </si>
  <si>
    <t>Inventory status (current snapshot, not month-dependent)</t>
  </si>
  <si>
    <t>Items flagged for reorder:</t>
  </si>
  <si>
    <t>Total inventory value on hand:</t>
  </si>
  <si>
    <t>This month's waste (from Usage &amp; COGS)</t>
  </si>
  <si>
    <t>Total waste cost:</t>
  </si>
  <si>
    <t>Waste as % of COGS:</t>
  </si>
  <si>
    <t>Top 3 items by waste cost this month</t>
  </si>
  <si>
    <t>Rank</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</si>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</sst>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0"/>
  </numFmts>
  <fonts count="9" x14ac:knownFonts="1">
    <font>
      <color theme="1"/>
      <family val="2"/>
      <scheme val="minor"/>
      <sz val="11"/>
      <name val="Calibri"/>
    </font>
    <font>
      <b/>
      <sz val="16"/>
    </font>
    <font>
      <b/>
      <sz val="12"/>
    </font>
    <font>
      <i/>
    </font>
    <font>
      <b/>
    </font>
    <font>
      <b/>
      <u/>
      <color rgb="FF1155CC"/>
      <sz val="13"/>
    </font>
    <font>
      <b/>
      <color rgb="FFFFFFFF"/>
    </font>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41">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wrapText="1"/>
    </xf>
    <xf numFmtId="3" fontId="0" fillId="2" borderId="1" xfId="0" applyNumberFormat="1" applyFill="1" applyBorder="1" applyAlignment="1">
      <alignment horizontal="center" vertical="center"/>
    </xf>
    <xf numFmtId="164" fontId="0" fillId="2" borderId="1" xfId="0" applyNumberFormat="1" applyFill="1" applyBorder="1" applyAlignment="1">
      <alignment vertical="center"/>
    </xf>
    <xf numFmtId="164" fontId="0" fillId="3" borderId="1" xfId="0" applyNumberFormat="1" applyFill="1" applyBorder="1" applyAlignment="1">
      <alignment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3" fontId="0" fillId="3" borderId="1" xfId="0" applyNumberFormat="1" applyFill="1" applyBorder="1" applyAlignment="1">
      <alignment horizontal="center" vertical="center"/>
    </xf>
    <xf numFmtId="165" fontId="0" fillId="3" borderId="1" xfId="0" applyNumberFormat="1" applyFill="1" applyBorder="1" applyAlignment="1">
      <alignment vertical="center"/>
    </xf>
    <xf numFmtId="0" fontId="7" fillId="0" borderId="0" xfId="0" applyFont="1" applyAlignment="1">
      <alignment vertical="top" wrapText="1"/>
    </xf>
    <xf numFmtId="166" fontId="0" fillId="2" borderId="1" xfId="0" applyNumberFormat="1" applyFill="1" applyBorder="1" applyAlignment="1">
      <alignment vertical="center"/>
    </xf>
    <xf numFmtId="166" fontId="4" fillId="4" borderId="1" xfId="0" applyNumberFormat="1" applyFont="1" applyFill="1" applyBorder="1" applyAlignment="1">
      <alignment vertical="center"/>
    </xf>
    <xf numFmtId="166" fontId="0" fillId="3" borderId="1" xfId="0" applyNumberFormat="1" applyFill="1" applyBorder="1" applyAlignment="1">
      <alignment vertical="center"/>
    </xf>
    <xf numFmtId="166" fontId="4" fillId="3" borderId="1" xfId="0" applyNumberFormat="1" applyFont="1" applyFill="1" applyBorder="1" applyAlignment="1">
      <alignment vertical="center"/>
    </xf>
    <xf numFmtId="165" fontId="4" fillId="4" borderId="1" xfId="0" applyNumberFormat="1" applyFont="1" applyFill="1" applyBorder="1" applyAlignment="1">
      <alignment vertical="center"/>
    </xf>
    <xf numFmtId="0" fontId="4" fillId="2" borderId="1" xfId="0" applyFont="1" applyFill="1" applyBorder="1" applyAlignment="1">
      <alignment horizontal="center" vertical="center" wrapText="1"/>
    </xf>
    <xf numFmtId="166" fontId="0" fillId="3" borderId="1" xfId="0" applyNumberFormat="1" applyFill="1" applyBorder="1" applyAlignment="1">
      <alignment vertical="center" wrapText="1"/>
    </xf>
    <xf numFmtId="165" fontId="0" fillId="3" borderId="1" xfId="0" applyNumberFormat="1" applyFill="1" applyBorder="1" applyAlignment="1">
      <alignment vertical="center" wrapText="1"/>
    </xf>
    <xf numFmtId="166" fontId="4" fillId="4" borderId="1" xfId="0" applyNumberFormat="1" applyFont="1" applyFill="1" applyBorder="1" applyAlignment="1">
      <alignment vertical="center" wrapText="1"/>
    </xf>
    <xf numFmtId="165" fontId="4" fillId="4" borderId="1" xfId="0" applyNumberFormat="1" applyFont="1" applyFill="1" applyBorder="1" applyAlignment="1">
      <alignment vertical="center" wrapText="1"/>
    </xf>
    <xf numFmtId="3"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vertical="center" wrapText="1"/>
    </xf>
    <xf numFmtId="164" fontId="0" fillId="4" borderId="1" xfId="0" applyNumberFormat="1" applyFill="1" applyBorder="1" applyAlignment="1">
      <alignment horizontal="center" vertical="center"/>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restaurant-inventory-spreadshe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restaurant-inventory-spreadshe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45" customHeight="1" spans="1:6" x14ac:dyDescent="0.25">
      <c r="A11" s="5" t="s">
        <v>8</v>
      </c>
      <c r="B11" s="5"/>
      <c r="C11" s="2" t="s">
        <v>9</v>
      </c>
      <c r="D11" s="2"/>
      <c r="E11" s="2"/>
      <c r="F11" s="2"/>
    </row>
    <row r="12" ht="45" customHeight="1" spans="1:6" x14ac:dyDescent="0.25">
      <c r="A12" s="5" t="s">
        <v>10</v>
      </c>
      <c r="B12" s="5"/>
      <c r="C12" s="2" t="s">
        <v>11</v>
      </c>
      <c r="D12" s="2"/>
      <c r="E12" s="2"/>
      <c r="F12" s="2"/>
    </row>
    <row r="13" ht="45"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2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26" customWidth="1"/>
    <col min="3" max="3" width="14" customWidth="1"/>
    <col min="4" max="4" width="10" customWidth="1"/>
    <col min="5" max="5" width="12" customWidth="1"/>
    <col min="6" max="6" width="14" customWidth="1"/>
    <col min="7" max="7" width="12" customWidth="1"/>
    <col min="8" max="8" width="15" customWidth="1"/>
    <col min="9" max="9" width="16" customWidth="1"/>
    <col min="10" max="10" width="12" customWidth="1"/>
  </cols>
  <sheetData>
    <row r="1" ht="30" customHeight="1" spans="1:10" x14ac:dyDescent="0.25">
      <c r="A1" s="11" t="s">
        <v>30</v>
      </c>
      <c r="B1" s="11" t="s">
        <v>31</v>
      </c>
      <c r="C1" s="11" t="s">
        <v>32</v>
      </c>
      <c r="D1" s="11" t="s">
        <v>33</v>
      </c>
      <c r="E1" s="11" t="s">
        <v>34</v>
      </c>
      <c r="F1" s="11" t="s">
        <v>35</v>
      </c>
      <c r="G1" s="11" t="s">
        <v>36</v>
      </c>
      <c r="H1" s="11" t="s">
        <v>37</v>
      </c>
      <c r="I1" s="11" t="s">
        <v>38</v>
      </c>
      <c r="J1" s="11" t="s">
        <v>39</v>
      </c>
    </row>
    <row r="2" ht="20" customHeight="1" spans="1:10" x14ac:dyDescent="0.25">
      <c r="A2" s="12" t="s">
        <v>40</v>
      </c>
      <c r="B2" s="13" t="s">
        <v>41</v>
      </c>
      <c r="C2" s="12" t="s">
        <v>42</v>
      </c>
      <c r="D2" s="12" t="s">
        <v>43</v>
      </c>
      <c r="E2" s="14">
        <v>80</v>
      </c>
      <c r="F2" s="14">
        <v>86</v>
      </c>
      <c r="G2" s="15">
        <v>3.25</v>
      </c>
      <c r="H2" s="16">
        <f>F2*G2</f>
      </c>
      <c r="I2" s="17">
        <f>IF(F2&lt;E2,1,0)</f>
      </c>
      <c r="J2" s="18">
        <f>IF(I2=1,"Reorder","OK")</f>
      </c>
    </row>
    <row r="3" ht="20" customHeight="1" spans="1:10" x14ac:dyDescent="0.25">
      <c r="A3" s="12" t="s">
        <v>44</v>
      </c>
      <c r="B3" s="13" t="s">
        <v>45</v>
      </c>
      <c r="C3" s="12" t="s">
        <v>42</v>
      </c>
      <c r="D3" s="12" t="s">
        <v>43</v>
      </c>
      <c r="E3" s="14">
        <v>60</v>
      </c>
      <c r="F3" s="14">
        <v>65</v>
      </c>
      <c r="G3" s="15">
        <v>4.1</v>
      </c>
      <c r="H3" s="16">
        <f>F3*G3</f>
      </c>
      <c r="I3" s="17">
        <f>IF(F3&lt;E3,1,0)</f>
      </c>
      <c r="J3" s="18">
        <f>IF(I3=1,"Reorder","OK")</f>
      </c>
    </row>
    <row r="4" ht="20" customHeight="1" spans="1:10" x14ac:dyDescent="0.25">
      <c r="A4" s="12" t="s">
        <v>46</v>
      </c>
      <c r="B4" s="13" t="s">
        <v>47</v>
      </c>
      <c r="C4" s="12" t="s">
        <v>42</v>
      </c>
      <c r="D4" s="12" t="s">
        <v>43</v>
      </c>
      <c r="E4" s="14">
        <v>25</v>
      </c>
      <c r="F4" s="14">
        <v>12</v>
      </c>
      <c r="G4" s="15">
        <v>5.6</v>
      </c>
      <c r="H4" s="16">
        <f>F4*G4</f>
      </c>
      <c r="I4" s="17">
        <f>IF(F4&lt;E4,1,0)</f>
      </c>
      <c r="J4" s="18">
        <f>IF(I4=1,"Reorder","OK")</f>
      </c>
    </row>
    <row r="5" ht="20" customHeight="1" spans="1:10" x14ac:dyDescent="0.25">
      <c r="A5" s="12" t="s">
        <v>48</v>
      </c>
      <c r="B5" s="13" t="s">
        <v>49</v>
      </c>
      <c r="C5" s="12" t="s">
        <v>42</v>
      </c>
      <c r="D5" s="12" t="s">
        <v>43</v>
      </c>
      <c r="E5" s="14">
        <v>20</v>
      </c>
      <c r="F5" s="14">
        <v>24</v>
      </c>
      <c r="G5" s="15">
        <v>9.75</v>
      </c>
      <c r="H5" s="16">
        <f>F5*G5</f>
      </c>
      <c r="I5" s="17">
        <f>IF(F5&lt;E5,1,0)</f>
      </c>
      <c r="J5" s="18">
        <f>IF(I5=1,"Reorder","OK")</f>
      </c>
    </row>
    <row r="6" ht="20" customHeight="1" spans="1:10" x14ac:dyDescent="0.25">
      <c r="A6" s="12" t="s">
        <v>50</v>
      </c>
      <c r="B6" s="13" t="s">
        <v>51</v>
      </c>
      <c r="C6" s="12" t="s">
        <v>52</v>
      </c>
      <c r="D6" s="12" t="s">
        <v>53</v>
      </c>
      <c r="E6" s="14">
        <v>10</v>
      </c>
      <c r="F6" s="14">
        <v>4</v>
      </c>
      <c r="G6" s="15">
        <v>28</v>
      </c>
      <c r="H6" s="16">
        <f>F6*G6</f>
      </c>
      <c r="I6" s="17">
        <f>IF(F6&lt;E6,1,0)</f>
      </c>
      <c r="J6" s="18">
        <f>IF(I6=1,"Reorder","OK")</f>
      </c>
    </row>
    <row r="7" ht="20" customHeight="1" spans="1:10" x14ac:dyDescent="0.25">
      <c r="A7" s="12" t="s">
        <v>54</v>
      </c>
      <c r="B7" s="13" t="s">
        <v>55</v>
      </c>
      <c r="C7" s="12" t="s">
        <v>52</v>
      </c>
      <c r="D7" s="12" t="s">
        <v>43</v>
      </c>
      <c r="E7" s="14">
        <v>40</v>
      </c>
      <c r="F7" s="14">
        <v>44</v>
      </c>
      <c r="G7" s="15">
        <v>1.95</v>
      </c>
      <c r="H7" s="16">
        <f>F7*G7</f>
      </c>
      <c r="I7" s="17">
        <f>IF(F7&lt;E7,1,0)</f>
      </c>
      <c r="J7" s="18">
        <f>IF(I7=1,"Reorder","OK")</f>
      </c>
    </row>
    <row r="8" ht="20" customHeight="1" spans="1:10" x14ac:dyDescent="0.25">
      <c r="A8" s="12" t="s">
        <v>56</v>
      </c>
      <c r="B8" s="13" t="s">
        <v>57</v>
      </c>
      <c r="C8" s="12" t="s">
        <v>52</v>
      </c>
      <c r="D8" s="12" t="s">
        <v>43</v>
      </c>
      <c r="E8" s="14">
        <v>50</v>
      </c>
      <c r="F8" s="14">
        <v>47</v>
      </c>
      <c r="G8" s="15">
        <v>0.85</v>
      </c>
      <c r="H8" s="16">
        <f>F8*G8</f>
      </c>
      <c r="I8" s="17">
        <f>IF(F8&lt;E8,1,0)</f>
      </c>
      <c r="J8" s="18">
        <f>IF(I8=1,"Reorder","OK")</f>
      </c>
    </row>
    <row r="9" ht="20" customHeight="1" spans="1:10" x14ac:dyDescent="0.25">
      <c r="A9" s="12" t="s">
        <v>58</v>
      </c>
      <c r="B9" s="13" t="s">
        <v>59</v>
      </c>
      <c r="C9" s="12" t="s">
        <v>52</v>
      </c>
      <c r="D9" s="12" t="s">
        <v>43</v>
      </c>
      <c r="E9" s="14">
        <v>100</v>
      </c>
      <c r="F9" s="14">
        <v>118</v>
      </c>
      <c r="G9" s="15">
        <v>0.65</v>
      </c>
      <c r="H9" s="16">
        <f>F9*G9</f>
      </c>
      <c r="I9" s="17">
        <f>IF(F9&lt;E9,1,0)</f>
      </c>
      <c r="J9" s="18">
        <f>IF(I9=1,"Reorder","OK")</f>
      </c>
    </row>
    <row r="10" ht="20" customHeight="1" spans="1:10" x14ac:dyDescent="0.25">
      <c r="A10" s="12" t="s">
        <v>60</v>
      </c>
      <c r="B10" s="13" t="s">
        <v>61</v>
      </c>
      <c r="C10" s="12" t="s">
        <v>62</v>
      </c>
      <c r="D10" s="12" t="s">
        <v>43</v>
      </c>
      <c r="E10" s="14">
        <v>30</v>
      </c>
      <c r="F10" s="14">
        <v>18</v>
      </c>
      <c r="G10" s="15">
        <v>3.8</v>
      </c>
      <c r="H10" s="16">
        <f>F10*G10</f>
      </c>
      <c r="I10" s="17">
        <f>IF(F10&lt;E10,1,0)</f>
      </c>
      <c r="J10" s="18">
        <f>IF(I10=1,"Reorder","OK")</f>
      </c>
    </row>
    <row r="11" ht="20" customHeight="1" spans="1:10" x14ac:dyDescent="0.25">
      <c r="A11" s="12" t="s">
        <v>63</v>
      </c>
      <c r="B11" s="13" t="s">
        <v>64</v>
      </c>
      <c r="C11" s="12" t="s">
        <v>62</v>
      </c>
      <c r="D11" s="12" t="s">
        <v>43</v>
      </c>
      <c r="E11" s="14">
        <v>20</v>
      </c>
      <c r="F11" s="14">
        <v>24</v>
      </c>
      <c r="G11" s="15">
        <v>3.25</v>
      </c>
      <c r="H11" s="16">
        <f>F11*G11</f>
      </c>
      <c r="I11" s="17">
        <f>IF(F11&lt;E11,1,0)</f>
      </c>
      <c r="J11" s="18">
        <f>IF(I11=1,"Reorder","OK")</f>
      </c>
    </row>
    <row r="12" ht="20" customHeight="1" spans="1:10" x14ac:dyDescent="0.25">
      <c r="A12" s="12" t="s">
        <v>65</v>
      </c>
      <c r="B12" s="13" t="s">
        <v>66</v>
      </c>
      <c r="C12" s="12" t="s">
        <v>62</v>
      </c>
      <c r="D12" s="12" t="s">
        <v>67</v>
      </c>
      <c r="E12" s="14">
        <v>8</v>
      </c>
      <c r="F12" s="14">
        <v>3</v>
      </c>
      <c r="G12" s="15">
        <v>9.4</v>
      </c>
      <c r="H12" s="16">
        <f>F12*G12</f>
      </c>
      <c r="I12" s="17">
        <f>IF(F12&lt;E12,1,0)</f>
      </c>
      <c r="J12" s="18">
        <f>IF(I12=1,"Reorder","OK")</f>
      </c>
    </row>
    <row r="13" ht="20" customHeight="1" spans="1:10" x14ac:dyDescent="0.25">
      <c r="A13" s="12" t="s">
        <v>68</v>
      </c>
      <c r="B13" s="13" t="s">
        <v>69</v>
      </c>
      <c r="C13" s="12" t="s">
        <v>70</v>
      </c>
      <c r="D13" s="12" t="s">
        <v>43</v>
      </c>
      <c r="E13" s="14">
        <v>60</v>
      </c>
      <c r="F13" s="14">
        <v>68</v>
      </c>
      <c r="G13" s="15">
        <v>0.55</v>
      </c>
      <c r="H13" s="16">
        <f>F13*G13</f>
      </c>
      <c r="I13" s="17">
        <f>IF(F13&lt;E13,1,0)</f>
      </c>
      <c r="J13" s="18">
        <f>IF(I13=1,"Reorder","OK")</f>
      </c>
    </row>
    <row r="14" ht="20" customHeight="1" spans="1:10" x14ac:dyDescent="0.25">
      <c r="A14" s="12" t="s">
        <v>71</v>
      </c>
      <c r="B14" s="13" t="s">
        <v>72</v>
      </c>
      <c r="C14" s="12" t="s">
        <v>70</v>
      </c>
      <c r="D14" s="12" t="s">
        <v>43</v>
      </c>
      <c r="E14" s="14">
        <v>40</v>
      </c>
      <c r="F14" s="14">
        <v>44</v>
      </c>
      <c r="G14" s="15">
        <v>0.75</v>
      </c>
      <c r="H14" s="16">
        <f>F14*G14</f>
      </c>
      <c r="I14" s="17">
        <f>IF(F14&lt;E14,1,0)</f>
      </c>
      <c r="J14" s="18">
        <f>IF(I14=1,"Reorder","OK")</f>
      </c>
    </row>
    <row r="15" ht="20" customHeight="1" spans="1:10" x14ac:dyDescent="0.25">
      <c r="A15" s="12" t="s">
        <v>73</v>
      </c>
      <c r="B15" s="13" t="s">
        <v>74</v>
      </c>
      <c r="C15" s="12" t="s">
        <v>70</v>
      </c>
      <c r="D15" s="12" t="s">
        <v>67</v>
      </c>
      <c r="E15" s="14">
        <v>15</v>
      </c>
      <c r="F15" s="14">
        <v>6</v>
      </c>
      <c r="G15" s="15">
        <v>6.9</v>
      </c>
      <c r="H15" s="16">
        <f>F15*G15</f>
      </c>
      <c r="I15" s="17">
        <f>IF(F15&lt;E15,1,0)</f>
      </c>
      <c r="J15" s="18">
        <f>IF(I15=1,"Reorder","OK")</f>
      </c>
    </row>
    <row r="16" ht="20" customHeight="1" spans="1:10" x14ac:dyDescent="0.25">
      <c r="A16" s="12" t="s">
        <v>75</v>
      </c>
      <c r="B16" s="13" t="s">
        <v>76</v>
      </c>
      <c r="C16" s="12" t="s">
        <v>77</v>
      </c>
      <c r="D16" s="12" t="s">
        <v>78</v>
      </c>
      <c r="E16" s="14">
        <v>4</v>
      </c>
      <c r="F16" s="14">
        <v>2</v>
      </c>
      <c r="G16" s="15">
        <v>110</v>
      </c>
      <c r="H16" s="16">
        <f>F16*G16</f>
      </c>
      <c r="I16" s="17">
        <f>IF(F16&lt;E16,1,0)</f>
      </c>
      <c r="J16" s="18">
        <f>IF(I16=1,"Reorder","OK")</f>
      </c>
    </row>
    <row r="17" ht="20" customHeight="1" spans="1:10" x14ac:dyDescent="0.25">
      <c r="A17" s="12" t="s">
        <v>79</v>
      </c>
      <c r="B17" s="13" t="s">
        <v>80</v>
      </c>
      <c r="C17" s="12" t="s">
        <v>77</v>
      </c>
      <c r="D17" s="12" t="s">
        <v>53</v>
      </c>
      <c r="E17" s="14">
        <v>6</v>
      </c>
      <c r="F17" s="14">
        <v>7</v>
      </c>
      <c r="G17" s="15">
        <v>72</v>
      </c>
      <c r="H17" s="16">
        <f>F17*G17</f>
      </c>
      <c r="I17" s="17">
        <f>IF(F17&lt;E17,1,0)</f>
      </c>
      <c r="J17" s="18">
        <f>IF(I17=1,"Reorder","OK")</f>
      </c>
    </row>
    <row r="18" ht="20" customHeight="1" spans="1:10" x14ac:dyDescent="0.25">
      <c r="A18" s="12" t="s">
        <v>81</v>
      </c>
      <c r="B18" s="13" t="s">
        <v>82</v>
      </c>
      <c r="C18" s="12" t="s">
        <v>77</v>
      </c>
      <c r="D18" s="12" t="s">
        <v>83</v>
      </c>
      <c r="E18" s="14">
        <v>5</v>
      </c>
      <c r="F18" s="14">
        <v>5</v>
      </c>
      <c r="G18" s="15">
        <v>45</v>
      </c>
      <c r="H18" s="16">
        <f>F18*G18</f>
      </c>
      <c r="I18" s="17">
        <f>IF(F18&lt;E18,1,0)</f>
      </c>
      <c r="J18" s="18">
        <f>IF(I18=1,"Reorder","OK")</f>
      </c>
    </row>
  </sheetData>
  <dataValidations count="4">
    <dataValidation type="list" showErrorMessage="1" errorTitle="Invalid category" error="Choose one of: Proteins, Produce, Dairy, Dry Goods, Beverage" sqref="C10:C18">
      <formula1>"Proteins,Produce,Dairy,Dry Goods,Beverage"</formula1>
    </dataValidation>
    <dataValidation type="list" showErrorMessage="1" errorTitle="Invalid category" error="Choose one of: Proteins, Produce, Dairy, Dry Goods, Beverage" sqref="C2:C18">
      <formula1>"Proteins,Produce,Dairy,Dry Goods,Beverage"</formula1>
    </dataValidation>
    <dataValidation type="decimal" allowBlank="1" showErrorMessage="1" errorTitle="Invalid number" error="Enter a number between 0 and 100000" sqref="E10:G18">
      <formula1>0</formula1>
      <formula2>100000</formula2>
    </dataValidation>
    <dataValidation type="decimal" allowBlank="1" showErrorMessage="1" errorTitle="Invalid number" error="Enter a number between 0 and 100000" sqref="E2:G18">
      <formula1>0</formula1>
      <formula2>100000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pane ySplit="3" topLeftCell="A4" activePane="bottomLeft" state="frozen"/>
      <selection pane="bottomLeft"/>
    </sheetView>
  </sheetViews>
  <sheetFormatPr defaultRowHeight="15" outlineLevelRow="0" outlineLevelCol="0" x14ac:dyDescent="55"/>
  <cols>
    <col min="1" max="1" width="12" customWidth="1"/>
    <col min="2" max="2" width="24" customWidth="1"/>
    <col min="3" max="3" width="13" customWidth="1"/>
    <col min="4" max="4" width="11" customWidth="1"/>
    <col min="5" max="5" width="14" customWidth="1"/>
    <col min="6" max="6" width="11" customWidth="1"/>
    <col min="7" max="7" width="12" customWidth="1"/>
    <col min="8" max="8" width="10" customWidth="1"/>
    <col min="10" max="11" width="13" customWidth="1"/>
    <col min="12" max="12" width="10" customWidth="1"/>
  </cols>
  <sheetData>
    <row r="1" ht="30" customHeight="1" spans="1:12" x14ac:dyDescent="0.25">
      <c r="A1" s="2" t="s">
        <v>84</v>
      </c>
      <c r="B1" s="2"/>
      <c r="C1" s="2"/>
      <c r="D1" s="2"/>
      <c r="E1" s="2"/>
      <c r="F1" s="2"/>
      <c r="G1" s="2"/>
      <c r="H1" s="2"/>
      <c r="I1" s="2"/>
      <c r="J1" s="2"/>
      <c r="K1" s="2"/>
      <c r="L1" s="2"/>
    </row>
    <row r="2" spans="2:2" x14ac:dyDescent="0.25">
      <c r="B2" s="2"/>
    </row>
    <row r="3" ht="30" customHeight="1" spans="1:12" x14ac:dyDescent="0.25">
      <c r="A3" s="11" t="s">
        <v>30</v>
      </c>
      <c r="B3" s="11" t="s">
        <v>31</v>
      </c>
      <c r="C3" s="11" t="s">
        <v>32</v>
      </c>
      <c r="D3" s="11" t="s">
        <v>36</v>
      </c>
      <c r="E3" s="11" t="s">
        <v>85</v>
      </c>
      <c r="F3" s="11" t="s">
        <v>86</v>
      </c>
      <c r="G3" s="11" t="s">
        <v>87</v>
      </c>
      <c r="H3" s="11" t="s">
        <v>88</v>
      </c>
      <c r="I3" s="11" t="s">
        <v>89</v>
      </c>
      <c r="J3" s="11" t="s">
        <v>90</v>
      </c>
      <c r="K3" s="11" t="s">
        <v>91</v>
      </c>
      <c r="L3" s="11" t="s">
        <v>92</v>
      </c>
    </row>
    <row r="4" spans="1:12" x14ac:dyDescent="0.25">
      <c r="A4" s="12" t="s">
        <v>40</v>
      </c>
      <c r="B4" s="19">
        <f>IFERROR(INDEX(Inventory!$B$2:$B$18,MATCH($A4,Inventory!$A$2:$A$18,0)),"(unknown item)")</f>
      </c>
      <c r="C4" s="20">
        <f>IFERROR(INDEX(Inventory!$C$2:$C$18,MATCH($A4,Inventory!$A$2:$A$18,0)),"(unknown category)")</f>
      </c>
      <c r="D4" s="16">
        <f>IFERROR(INDEX(Inventory!$G$2:$G$18,MATCH($A4,Inventory!$A$2:$A$18,0)),0)</f>
      </c>
      <c r="E4" s="14">
        <v>78</v>
      </c>
      <c r="F4" s="14">
        <v>318</v>
      </c>
      <c r="G4" s="21">
        <f>IFERROR(INDEX(Inventory!$F$2:$F$18,MATCH($A4,Inventory!$A$2:$A$18,0)),0)</f>
      </c>
      <c r="H4" s="21">
        <f>E4+F4-G4</f>
      </c>
      <c r="I4" s="14">
        <v>9</v>
      </c>
      <c r="J4" s="16">
        <f>H4*D4</f>
      </c>
      <c r="K4" s="16">
        <f>I4*D4</f>
      </c>
      <c r="L4" s="22">
        <f>IFERROR(I4/H4,0)</f>
      </c>
    </row>
    <row r="5" spans="1:12" x14ac:dyDescent="0.25">
      <c r="A5" s="12" t="s">
        <v>44</v>
      </c>
      <c r="B5" s="19">
        <f>IFERROR(INDEX(Inventory!$B$2:$B$18,MATCH($A5,Inventory!$A$2:$A$18,0)),"(unknown item)")</f>
      </c>
      <c r="C5" s="20">
        <f>IFERROR(INDEX(Inventory!$C$2:$C$18,MATCH($A5,Inventory!$A$2:$A$18,0)),"(unknown category)")</f>
      </c>
      <c r="D5" s="16">
        <f>IFERROR(INDEX(Inventory!$G$2:$G$18,MATCH($A5,Inventory!$A$2:$A$18,0)),0)</f>
      </c>
      <c r="E5" s="14">
        <v>58</v>
      </c>
      <c r="F5" s="14">
        <v>267</v>
      </c>
      <c r="G5" s="21">
        <f>IFERROR(INDEX(Inventory!$F$2:$F$18,MATCH($A5,Inventory!$A$2:$A$18,0)),0)</f>
      </c>
      <c r="H5" s="21">
        <f>E5+F5-G5</f>
      </c>
      <c r="I5" s="14">
        <v>7</v>
      </c>
      <c r="J5" s="16">
        <f>H5*D5</f>
      </c>
      <c r="K5" s="16">
        <f>I5*D5</f>
      </c>
      <c r="L5" s="22">
        <f>IFERROR(I5/H5,0)</f>
      </c>
    </row>
    <row r="6" spans="1:12" x14ac:dyDescent="0.25">
      <c r="A6" s="12" t="s">
        <v>46</v>
      </c>
      <c r="B6" s="19">
        <f>IFERROR(INDEX(Inventory!$B$2:$B$18,MATCH($A6,Inventory!$A$2:$A$18,0)),"(unknown item)")</f>
      </c>
      <c r="C6" s="20">
        <f>IFERROR(INDEX(Inventory!$C$2:$C$18,MATCH($A6,Inventory!$A$2:$A$18,0)),"(unknown category)")</f>
      </c>
      <c r="D6" s="16">
        <f>IFERROR(INDEX(Inventory!$G$2:$G$18,MATCH($A6,Inventory!$A$2:$A$18,0)),0)</f>
      </c>
      <c r="E6" s="14">
        <v>20</v>
      </c>
      <c r="F6" s="14">
        <v>87</v>
      </c>
      <c r="G6" s="21">
        <f>IFERROR(INDEX(Inventory!$F$2:$F$18,MATCH($A6,Inventory!$A$2:$A$18,0)),0)</f>
      </c>
      <c r="H6" s="21">
        <f>E6+F6-G6</f>
      </c>
      <c r="I6" s="14">
        <v>4</v>
      </c>
      <c r="J6" s="16">
        <f>H6*D6</f>
      </c>
      <c r="K6" s="16">
        <f>I6*D6</f>
      </c>
      <c r="L6" s="22">
        <f>IFERROR(I6/H6,0)</f>
      </c>
    </row>
    <row r="7" spans="1:12" x14ac:dyDescent="0.25">
      <c r="A7" s="12" t="s">
        <v>48</v>
      </c>
      <c r="B7" s="19">
        <f>IFERROR(INDEX(Inventory!$B$2:$B$18,MATCH($A7,Inventory!$A$2:$A$18,0)),"(unknown item)")</f>
      </c>
      <c r="C7" s="20">
        <f>IFERROR(INDEX(Inventory!$C$2:$C$18,MATCH($A7,Inventory!$A$2:$A$18,0)),"(unknown category)")</f>
      </c>
      <c r="D7" s="16">
        <f>IFERROR(INDEX(Inventory!$G$2:$G$18,MATCH($A7,Inventory!$A$2:$A$18,0)),0)</f>
      </c>
      <c r="E7" s="14">
        <v>18</v>
      </c>
      <c r="F7" s="14">
        <v>94</v>
      </c>
      <c r="G7" s="21">
        <f>IFERROR(INDEX(Inventory!$F$2:$F$18,MATCH($A7,Inventory!$A$2:$A$18,0)),0)</f>
      </c>
      <c r="H7" s="21">
        <f>E7+F7-G7</f>
      </c>
      <c r="I7" s="14">
        <v>5</v>
      </c>
      <c r="J7" s="16">
        <f>H7*D7</f>
      </c>
      <c r="K7" s="16">
        <f>I7*D7</f>
      </c>
      <c r="L7" s="22">
        <f>IFERROR(I7/H7,0)</f>
      </c>
    </row>
    <row r="8" spans="1:12" x14ac:dyDescent="0.25">
      <c r="A8" s="12" t="s">
        <v>50</v>
      </c>
      <c r="B8" s="19">
        <f>IFERROR(INDEX(Inventory!$B$2:$B$18,MATCH($A8,Inventory!$A$2:$A$18,0)),"(unknown item)")</f>
      </c>
      <c r="C8" s="20">
        <f>IFERROR(INDEX(Inventory!$C$2:$C$18,MATCH($A8,Inventory!$A$2:$A$18,0)),"(unknown category)")</f>
      </c>
      <c r="D8" s="16">
        <f>IFERROR(INDEX(Inventory!$G$2:$G$18,MATCH($A8,Inventory!$A$2:$A$18,0)),0)</f>
      </c>
      <c r="E8" s="14">
        <v>9</v>
      </c>
      <c r="F8" s="14">
        <v>33</v>
      </c>
      <c r="G8" s="21">
        <f>IFERROR(INDEX(Inventory!$F$2:$F$18,MATCH($A8,Inventory!$A$2:$A$18,0)),0)</f>
      </c>
      <c r="H8" s="21">
        <f>E8+F8-G8</f>
      </c>
      <c r="I8" s="14">
        <v>3</v>
      </c>
      <c r="J8" s="16">
        <f>H8*D8</f>
      </c>
      <c r="K8" s="16">
        <f>I8*D8</f>
      </c>
      <c r="L8" s="22">
        <f>IFERROR(I8/H8,0)</f>
      </c>
    </row>
    <row r="9" spans="1:12" x14ac:dyDescent="0.25">
      <c r="A9" s="12" t="s">
        <v>54</v>
      </c>
      <c r="B9" s="19">
        <f>IFERROR(INDEX(Inventory!$B$2:$B$18,MATCH($A9,Inventory!$A$2:$A$18,0)),"(unknown item)")</f>
      </c>
      <c r="C9" s="20">
        <f>IFERROR(INDEX(Inventory!$C$2:$C$18,MATCH($A9,Inventory!$A$2:$A$18,0)),"(unknown category)")</f>
      </c>
      <c r="D9" s="16">
        <f>IFERROR(INDEX(Inventory!$G$2:$G$18,MATCH($A9,Inventory!$A$2:$A$18,0)),0)</f>
      </c>
      <c r="E9" s="14">
        <v>40</v>
      </c>
      <c r="F9" s="14">
        <v>169</v>
      </c>
      <c r="G9" s="21">
        <f>IFERROR(INDEX(Inventory!$F$2:$F$18,MATCH($A9,Inventory!$A$2:$A$18,0)),0)</f>
      </c>
      <c r="H9" s="21">
        <f>E9+F9-G9</f>
      </c>
      <c r="I9" s="14">
        <v>9</v>
      </c>
      <c r="J9" s="16">
        <f>H9*D9</f>
      </c>
      <c r="K9" s="16">
        <f>I9*D9</f>
      </c>
      <c r="L9" s="22">
        <f>IFERROR(I9/H9,0)</f>
      </c>
    </row>
    <row r="10" spans="1:12" x14ac:dyDescent="0.25">
      <c r="A10" s="12" t="s">
        <v>56</v>
      </c>
      <c r="B10" s="19">
        <f>IFERROR(INDEX(Inventory!$B$2:$B$18,MATCH($A10,Inventory!$A$2:$A$18,0)),"(unknown item)")</f>
      </c>
      <c r="C10" s="20">
        <f>IFERROR(INDEX(Inventory!$C$2:$C$18,MATCH($A10,Inventory!$A$2:$A$18,0)),"(unknown category)")</f>
      </c>
      <c r="D10" s="16">
        <f>IFERROR(INDEX(Inventory!$G$2:$G$18,MATCH($A10,Inventory!$A$2:$A$18,0)),0)</f>
      </c>
      <c r="E10" s="14">
        <v>52</v>
      </c>
      <c r="F10" s="14">
        <v>175</v>
      </c>
      <c r="G10" s="21">
        <f>IFERROR(INDEX(Inventory!$F$2:$F$18,MATCH($A10,Inventory!$A$2:$A$18,0)),0)</f>
      </c>
      <c r="H10" s="21">
        <f>E10+F10-G10</f>
      </c>
      <c r="I10" s="14">
        <v>4</v>
      </c>
      <c r="J10" s="16">
        <f>H10*D10</f>
      </c>
      <c r="K10" s="16">
        <f>I10*D10</f>
      </c>
      <c r="L10" s="22">
        <f>IFERROR(I10/H10,0)</f>
      </c>
    </row>
    <row r="11" spans="1:12" x14ac:dyDescent="0.25">
      <c r="A11" s="12" t="s">
        <v>58</v>
      </c>
      <c r="B11" s="19">
        <f>IFERROR(INDEX(Inventory!$B$2:$B$18,MATCH($A11,Inventory!$A$2:$A$18,0)),"(unknown item)")</f>
      </c>
      <c r="C11" s="20">
        <f>IFERROR(INDEX(Inventory!$C$2:$C$18,MATCH($A11,Inventory!$A$2:$A$18,0)),"(unknown category)")</f>
      </c>
      <c r="D11" s="16">
        <f>IFERROR(INDEX(Inventory!$G$2:$G$18,MATCH($A11,Inventory!$A$2:$A$18,0)),0)</f>
      </c>
      <c r="E11" s="14">
        <v>105</v>
      </c>
      <c r="F11" s="14">
        <v>433</v>
      </c>
      <c r="G11" s="21">
        <f>IFERROR(INDEX(Inventory!$F$2:$F$18,MATCH($A11,Inventory!$A$2:$A$18,0)),0)</f>
      </c>
      <c r="H11" s="21">
        <f>E11+F11-G11</f>
      </c>
      <c r="I11" s="14">
        <v>12</v>
      </c>
      <c r="J11" s="16">
        <f>H11*D11</f>
      </c>
      <c r="K11" s="16">
        <f>I11*D11</f>
      </c>
      <c r="L11" s="22">
        <f>IFERROR(I11/H11,0)</f>
      </c>
    </row>
    <row r="12" spans="1:12" x14ac:dyDescent="0.25">
      <c r="A12" s="12" t="s">
        <v>60</v>
      </c>
      <c r="B12" s="19">
        <f>IFERROR(INDEX(Inventory!$B$2:$B$18,MATCH($A12,Inventory!$A$2:$A$18,0)),"(unknown item)")</f>
      </c>
      <c r="C12" s="20">
        <f>IFERROR(INDEX(Inventory!$C$2:$C$18,MATCH($A12,Inventory!$A$2:$A$18,0)),"(unknown category)")</f>
      </c>
      <c r="D12" s="16">
        <f>IFERROR(INDEX(Inventory!$G$2:$G$18,MATCH($A12,Inventory!$A$2:$A$18,0)),0)</f>
      </c>
      <c r="E12" s="14">
        <v>28</v>
      </c>
      <c r="F12" s="14">
        <v>85</v>
      </c>
      <c r="G12" s="21">
        <f>IFERROR(INDEX(Inventory!$F$2:$F$18,MATCH($A12,Inventory!$A$2:$A$18,0)),0)</f>
      </c>
      <c r="H12" s="21">
        <f>E12+F12-G12</f>
      </c>
      <c r="I12" s="14">
        <v>2</v>
      </c>
      <c r="J12" s="16">
        <f>H12*D12</f>
      </c>
      <c r="K12" s="16">
        <f>I12*D12</f>
      </c>
      <c r="L12" s="22">
        <f>IFERROR(I12/H12,0)</f>
      </c>
    </row>
    <row r="13" spans="1:12" x14ac:dyDescent="0.25">
      <c r="A13" s="12" t="s">
        <v>63</v>
      </c>
      <c r="B13" s="19">
        <f>IFERROR(INDEX(Inventory!$B$2:$B$18,MATCH($A13,Inventory!$A$2:$A$18,0)),"(unknown item)")</f>
      </c>
      <c r="C13" s="20">
        <f>IFERROR(INDEX(Inventory!$C$2:$C$18,MATCH($A13,Inventory!$A$2:$A$18,0)),"(unknown category)")</f>
      </c>
      <c r="D13" s="16">
        <f>IFERROR(INDEX(Inventory!$G$2:$G$18,MATCH($A13,Inventory!$A$2:$A$18,0)),0)</f>
      </c>
      <c r="E13" s="14">
        <v>22</v>
      </c>
      <c r="F13" s="14">
        <v>70</v>
      </c>
      <c r="G13" s="21">
        <f>IFERROR(INDEX(Inventory!$F$2:$F$18,MATCH($A13,Inventory!$A$2:$A$18,0)),0)</f>
      </c>
      <c r="H13" s="21">
        <f>E13+F13-G13</f>
      </c>
      <c r="I13" s="14">
        <v>1</v>
      </c>
      <c r="J13" s="16">
        <f>H13*D13</f>
      </c>
      <c r="K13" s="16">
        <f>I13*D13</f>
      </c>
      <c r="L13" s="22">
        <f>IFERROR(I13/H13,0)</f>
      </c>
    </row>
    <row r="14" spans="1:12" x14ac:dyDescent="0.25">
      <c r="A14" s="12" t="s">
        <v>65</v>
      </c>
      <c r="B14" s="19">
        <f>IFERROR(INDEX(Inventory!$B$2:$B$18,MATCH($A14,Inventory!$A$2:$A$18,0)),"(unknown item)")</f>
      </c>
      <c r="C14" s="20">
        <f>IFERROR(INDEX(Inventory!$C$2:$C$18,MATCH($A14,Inventory!$A$2:$A$18,0)),"(unknown category)")</f>
      </c>
      <c r="D14" s="16">
        <f>IFERROR(INDEX(Inventory!$G$2:$G$18,MATCH($A14,Inventory!$A$2:$A$18,0)),0)</f>
      </c>
      <c r="E14" s="14">
        <v>7</v>
      </c>
      <c r="F14" s="14">
        <v>18</v>
      </c>
      <c r="G14" s="21">
        <f>IFERROR(INDEX(Inventory!$F$2:$F$18,MATCH($A14,Inventory!$A$2:$A$18,0)),0)</f>
      </c>
      <c r="H14" s="21">
        <f>E14+F14-G14</f>
      </c>
      <c r="I14" s="14">
        <v>2</v>
      </c>
      <c r="J14" s="16">
        <f>H14*D14</f>
      </c>
      <c r="K14" s="16">
        <f>I14*D14</f>
      </c>
      <c r="L14" s="22">
        <f>IFERROR(I14/H14,0)</f>
      </c>
    </row>
    <row r="15" spans="1:12" x14ac:dyDescent="0.25">
      <c r="A15" s="12" t="s">
        <v>68</v>
      </c>
      <c r="B15" s="19">
        <f>IFERROR(INDEX(Inventory!$B$2:$B$18,MATCH($A15,Inventory!$A$2:$A$18,0)),"(unknown item)")</f>
      </c>
      <c r="C15" s="20">
        <f>IFERROR(INDEX(Inventory!$C$2:$C$18,MATCH($A15,Inventory!$A$2:$A$18,0)),"(unknown category)")</f>
      </c>
      <c r="D15" s="16">
        <f>IFERROR(INDEX(Inventory!$G$2:$G$18,MATCH($A15,Inventory!$A$2:$A$18,0)),0)</f>
      </c>
      <c r="E15" s="14">
        <v>60</v>
      </c>
      <c r="F15" s="14">
        <v>203</v>
      </c>
      <c r="G15" s="21">
        <f>IFERROR(INDEX(Inventory!$F$2:$F$18,MATCH($A15,Inventory!$A$2:$A$18,0)),0)</f>
      </c>
      <c r="H15" s="21">
        <f>E15+F15-G15</f>
      </c>
      <c r="I15" s="14">
        <v>3</v>
      </c>
      <c r="J15" s="16">
        <f>H15*D15</f>
      </c>
      <c r="K15" s="16">
        <f>I15*D15</f>
      </c>
      <c r="L15" s="22">
        <f>IFERROR(I15/H15,0)</f>
      </c>
    </row>
    <row r="16" spans="1:12" x14ac:dyDescent="0.25">
      <c r="A16" s="12" t="s">
        <v>71</v>
      </c>
      <c r="B16" s="19">
        <f>IFERROR(INDEX(Inventory!$B$2:$B$18,MATCH($A16,Inventory!$A$2:$A$18,0)),"(unknown item)")</f>
      </c>
      <c r="C16" s="20">
        <f>IFERROR(INDEX(Inventory!$C$2:$C$18,MATCH($A16,Inventory!$A$2:$A$18,0)),"(unknown category)")</f>
      </c>
      <c r="D16" s="16">
        <f>IFERROR(INDEX(Inventory!$G$2:$G$18,MATCH($A16,Inventory!$A$2:$A$18,0)),0)</f>
      </c>
      <c r="E16" s="14">
        <v>38</v>
      </c>
      <c r="F16" s="14">
        <v>136</v>
      </c>
      <c r="G16" s="21">
        <f>IFERROR(INDEX(Inventory!$F$2:$F$18,MATCH($A16,Inventory!$A$2:$A$18,0)),0)</f>
      </c>
      <c r="H16" s="21">
        <f>E16+F16-G16</f>
      </c>
      <c r="I16" s="14">
        <v>2</v>
      </c>
      <c r="J16" s="16">
        <f>H16*D16</f>
      </c>
      <c r="K16" s="16">
        <f>I16*D16</f>
      </c>
      <c r="L16" s="22">
        <f>IFERROR(I16/H16,0)</f>
      </c>
    </row>
    <row r="17" spans="1:12" x14ac:dyDescent="0.25">
      <c r="A17" s="12" t="s">
        <v>73</v>
      </c>
      <c r="B17" s="19">
        <f>IFERROR(INDEX(Inventory!$B$2:$B$18,MATCH($A17,Inventory!$A$2:$A$18,0)),"(unknown item)")</f>
      </c>
      <c r="C17" s="20">
        <f>IFERROR(INDEX(Inventory!$C$2:$C$18,MATCH($A17,Inventory!$A$2:$A$18,0)),"(unknown category)")</f>
      </c>
      <c r="D17" s="16">
        <f>IFERROR(INDEX(Inventory!$G$2:$G$18,MATCH($A17,Inventory!$A$2:$A$18,0)),0)</f>
      </c>
      <c r="E17" s="14">
        <v>13</v>
      </c>
      <c r="F17" s="14">
        <v>35</v>
      </c>
      <c r="G17" s="21">
        <f>IFERROR(INDEX(Inventory!$F$2:$F$18,MATCH($A17,Inventory!$A$2:$A$18,0)),0)</f>
      </c>
      <c r="H17" s="21">
        <f>E17+F17-G17</f>
      </c>
      <c r="I17" s="14">
        <v>1</v>
      </c>
      <c r="J17" s="16">
        <f>H17*D17</f>
      </c>
      <c r="K17" s="16">
        <f>I17*D17</f>
      </c>
      <c r="L17" s="22">
        <f>IFERROR(I17/H17,0)</f>
      </c>
    </row>
    <row r="18" spans="1:12" x14ac:dyDescent="0.25">
      <c r="A18" s="12" t="s">
        <v>75</v>
      </c>
      <c r="B18" s="19">
        <f>IFERROR(INDEX(Inventory!$B$2:$B$18,MATCH($A18,Inventory!$A$2:$A$18,0)),"(unknown item)")</f>
      </c>
      <c r="C18" s="20">
        <f>IFERROR(INDEX(Inventory!$C$2:$C$18,MATCH($A18,Inventory!$A$2:$A$18,0)),"(unknown category)")</f>
      </c>
      <c r="D18" s="16">
        <f>IFERROR(INDEX(Inventory!$G$2:$G$18,MATCH($A18,Inventory!$A$2:$A$18,0)),0)</f>
      </c>
      <c r="E18" s="14">
        <v>4</v>
      </c>
      <c r="F18" s="14">
        <v>7</v>
      </c>
      <c r="G18" s="21">
        <f>IFERROR(INDEX(Inventory!$F$2:$F$18,MATCH($A18,Inventory!$A$2:$A$18,0)),0)</f>
      </c>
      <c r="H18" s="21">
        <f>E18+F18-G18</f>
      </c>
      <c r="I18" s="14">
        <v>0</v>
      </c>
      <c r="J18" s="16">
        <f>H18*D18</f>
      </c>
      <c r="K18" s="16">
        <f>I18*D18</f>
      </c>
      <c r="L18" s="22">
        <f>IFERROR(I18/H18,0)</f>
      </c>
    </row>
    <row r="19" spans="1:12" x14ac:dyDescent="0.25">
      <c r="A19" s="12" t="s">
        <v>79</v>
      </c>
      <c r="B19" s="19">
        <f>IFERROR(INDEX(Inventory!$B$2:$B$18,MATCH($A19,Inventory!$A$2:$A$18,0)),"(unknown item)")</f>
      </c>
      <c r="C19" s="20">
        <f>IFERROR(INDEX(Inventory!$C$2:$C$18,MATCH($A19,Inventory!$A$2:$A$18,0)),"(unknown category)")</f>
      </c>
      <c r="D19" s="16">
        <f>IFERROR(INDEX(Inventory!$G$2:$G$18,MATCH($A19,Inventory!$A$2:$A$18,0)),0)</f>
      </c>
      <c r="E19" s="14">
        <v>6</v>
      </c>
      <c r="F19" s="14">
        <v>15</v>
      </c>
      <c r="G19" s="21">
        <f>IFERROR(INDEX(Inventory!$F$2:$F$18,MATCH($A19,Inventory!$A$2:$A$18,0)),0)</f>
      </c>
      <c r="H19" s="21">
        <f>E19+F19-G19</f>
      </c>
      <c r="I19" s="14">
        <v>1</v>
      </c>
      <c r="J19" s="16">
        <f>H19*D19</f>
      </c>
      <c r="K19" s="16">
        <f>I19*D19</f>
      </c>
      <c r="L19" s="22">
        <f>IFERROR(I19/H19,0)</f>
      </c>
    </row>
    <row r="20" spans="1:12" x14ac:dyDescent="0.25">
      <c r="A20" s="12" t="s">
        <v>81</v>
      </c>
      <c r="B20" s="19">
        <f>IFERROR(INDEX(Inventory!$B$2:$B$18,MATCH($A20,Inventory!$A$2:$A$18,0)),"(unknown item)")</f>
      </c>
      <c r="C20" s="20">
        <f>IFERROR(INDEX(Inventory!$C$2:$C$18,MATCH($A20,Inventory!$A$2:$A$18,0)),"(unknown category)")</f>
      </c>
      <c r="D20" s="16">
        <f>IFERROR(INDEX(Inventory!$G$2:$G$18,MATCH($A20,Inventory!$A$2:$A$18,0)),0)</f>
      </c>
      <c r="E20" s="14">
        <v>5</v>
      </c>
      <c r="F20" s="14">
        <v>11</v>
      </c>
      <c r="G20" s="21">
        <f>IFERROR(INDEX(Inventory!$F$2:$F$18,MATCH($A20,Inventory!$A$2:$A$18,0)),0)</f>
      </c>
      <c r="H20" s="21">
        <f>E20+F20-G20</f>
      </c>
      <c r="I20" s="14">
        <v>0</v>
      </c>
      <c r="J20" s="16">
        <f>H20*D20</f>
      </c>
      <c r="K20" s="16">
        <f>I20*D20</f>
      </c>
      <c r="L20" s="22">
        <f>IFERROR(I20/H20,0)</f>
      </c>
    </row>
  </sheetData>
  <mergeCells count="1">
    <mergeCell ref="A1:L1"/>
  </mergeCells>
  <dataValidations count="4">
    <dataValidation type="decimal" allowBlank="1" showErrorMessage="1" errorTitle="Invalid number" error="Enter a number between 0 and 1000000" sqref="E10:F20">
      <formula1>0</formula1>
      <formula2>1000000</formula2>
    </dataValidation>
    <dataValidation type="decimal" allowBlank="1" showErrorMessage="1" errorTitle="Invalid number" error="Enter a number between 0 and 1000000" sqref="E4:F20">
      <formula1>0</formula1>
      <formula2>1000000</formula2>
    </dataValidation>
    <dataValidation type="decimal" allowBlank="1" showErrorMessage="1" errorTitle="Invalid number" error="Enter a number between 0 and 1000000" sqref="I10:I20">
      <formula1>0</formula1>
      <formula2>1000000</formula2>
    </dataValidation>
    <dataValidation type="decimal" allowBlank="1" showErrorMessage="1" errorTitle="Invalid number" error="Enter a number between 0 and 1000000" sqref="I4:I20">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pane ySplit="3" topLeftCell="A4" activePane="bottomLeft" state="frozen"/>
      <selection pane="bottomLeft"/>
    </sheetView>
  </sheetViews>
  <sheetFormatPr defaultRowHeight="15" outlineLevelRow="0" outlineLevelCol="0" x14ac:dyDescent="55"/>
  <cols>
    <col min="1" max="1" width="30" customWidth="1"/>
    <col min="2" max="4" width="14" customWidth="1"/>
  </cols>
  <sheetData>
    <row r="1" spans="1:4" x14ac:dyDescent="0.25">
      <c r="A1" s="1" t="s">
        <v>10</v>
      </c>
      <c r="B1" s="1"/>
      <c r="C1" s="1"/>
      <c r="D1" s="1"/>
    </row>
    <row r="2" ht="60" customHeight="1" spans="1:4" x14ac:dyDescent="0.25">
      <c r="A2" s="2" t="s">
        <v>93</v>
      </c>
      <c r="B2" s="2"/>
      <c r="C2" s="2"/>
      <c r="D2" s="2"/>
    </row>
    <row r="3" ht="30" customHeight="1" spans="1:4" x14ac:dyDescent="0.25">
      <c r="A3" s="11" t="s">
        <v>94</v>
      </c>
      <c r="B3" s="11" t="s">
        <v>95</v>
      </c>
      <c r="C3" s="11" t="s">
        <v>96</v>
      </c>
      <c r="D3" s="11" t="s">
        <v>97</v>
      </c>
    </row>
    <row r="4" spans="1:4" x14ac:dyDescent="0.25">
      <c r="A4" s="23" t="s">
        <v>98</v>
      </c>
      <c r="B4" s="24">
        <v>22100</v>
      </c>
      <c r="C4" s="24">
        <v>23150</v>
      </c>
      <c r="D4" s="24">
        <v>24000</v>
      </c>
    </row>
    <row r="5" spans="1:4" x14ac:dyDescent="0.25">
      <c r="A5" s="23" t="s">
        <v>99</v>
      </c>
      <c r="B5" s="24">
        <v>5300</v>
      </c>
      <c r="C5" s="24">
        <v>5550</v>
      </c>
      <c r="D5" s="24">
        <v>5700</v>
      </c>
    </row>
    <row r="6" spans="1:4" x14ac:dyDescent="0.25">
      <c r="A6" s="23" t="s">
        <v>100</v>
      </c>
      <c r="B6" s="24">
        <v>400</v>
      </c>
      <c r="C6" s="24">
        <v>400</v>
      </c>
      <c r="D6" s="24">
        <v>500</v>
      </c>
    </row>
    <row r="7" spans="1:4" x14ac:dyDescent="0.25">
      <c r="A7" s="5" t="s">
        <v>101</v>
      </c>
      <c r="B7" s="25">
        <f>B4+B5+B6</f>
      </c>
      <c r="C7" s="25">
        <f>C4+C5+C6</f>
      </c>
      <c r="D7" s="25">
        <f>D4+D5+D6</f>
      </c>
    </row>
    <row r="8" spans="1:4" x14ac:dyDescent="0.25">
      <c r="A8" s="23" t="s">
        <v>102</v>
      </c>
      <c r="B8" s="24">
        <v>8400</v>
      </c>
      <c r="C8" s="24">
        <v>8900</v>
      </c>
      <c r="D8" s="26">
        <f>SUM('Usage &amp; COGS'!$J$4:$J$20)</f>
      </c>
    </row>
    <row r="9" spans="1:4" x14ac:dyDescent="0.25">
      <c r="A9" s="23" t="s">
        <v>103</v>
      </c>
      <c r="B9" s="22">
        <f>IFERROR(B8/B7,0)</f>
      </c>
      <c r="C9" s="22">
        <f>IFERROR(C8/C7,0)</f>
      </c>
      <c r="D9" s="22">
        <f>IFERROR(D8/D7,0)</f>
      </c>
    </row>
    <row r="10" spans="1:4" x14ac:dyDescent="0.25">
      <c r="A10" s="23" t="s">
        <v>104</v>
      </c>
      <c r="B10" s="24">
        <v>8600</v>
      </c>
      <c r="C10" s="24">
        <v>8950</v>
      </c>
      <c r="D10" s="24">
        <v>9300</v>
      </c>
    </row>
    <row r="11" spans="1:4" x14ac:dyDescent="0.25">
      <c r="A11" s="5" t="s">
        <v>105</v>
      </c>
      <c r="B11" s="27">
        <f>B8+B10</f>
      </c>
      <c r="C11" s="27">
        <f>C8+C10</f>
      </c>
      <c r="D11" s="27">
        <f>D8+D10</f>
      </c>
    </row>
    <row r="12" spans="1:4" x14ac:dyDescent="0.25">
      <c r="A12" s="23" t="s">
        <v>106</v>
      </c>
      <c r="B12" s="22">
        <f>IFERROR(B11/B7,0)</f>
      </c>
      <c r="C12" s="22">
        <f>IFERROR(C11/C7,0)</f>
      </c>
      <c r="D12" s="22">
        <f>IFERROR(D11/D7,0)</f>
      </c>
    </row>
    <row r="13" spans="1:4" x14ac:dyDescent="0.25">
      <c r="A13" s="23" t="s">
        <v>107</v>
      </c>
      <c r="B13" s="24">
        <v>4200</v>
      </c>
      <c r="C13" s="24">
        <v>4200</v>
      </c>
      <c r="D13" s="24">
        <v>4200</v>
      </c>
    </row>
    <row r="14" spans="1:4" x14ac:dyDescent="0.25">
      <c r="A14" s="23" t="s">
        <v>108</v>
      </c>
      <c r="B14" s="24">
        <v>1150</v>
      </c>
      <c r="C14" s="24">
        <v>1080</v>
      </c>
      <c r="D14" s="24">
        <v>1120</v>
      </c>
    </row>
    <row r="15" spans="1:4" x14ac:dyDescent="0.25">
      <c r="A15" s="23" t="s">
        <v>109</v>
      </c>
      <c r="B15" s="24">
        <v>600</v>
      </c>
      <c r="C15" s="24">
        <v>750</v>
      </c>
      <c r="D15" s="24">
        <v>900</v>
      </c>
    </row>
    <row r="16" spans="1:4" x14ac:dyDescent="0.25">
      <c r="A16" s="23" t="s">
        <v>110</v>
      </c>
      <c r="B16" s="24">
        <v>850</v>
      </c>
      <c r="C16" s="24">
        <v>820</v>
      </c>
      <c r="D16" s="24">
        <v>880</v>
      </c>
    </row>
    <row r="17" spans="1:4" x14ac:dyDescent="0.25">
      <c r="A17" s="5" t="s">
        <v>111</v>
      </c>
      <c r="B17" s="27">
        <f>SUM(B13:B16)</f>
      </c>
      <c r="C17" s="27">
        <f>SUM(C13:C16)</f>
      </c>
      <c r="D17" s="27">
        <f>SUM(D13:D16)</f>
      </c>
    </row>
    <row r="18" spans="1:4" x14ac:dyDescent="0.25">
      <c r="A18" s="5" t="s">
        <v>112</v>
      </c>
      <c r="B18" s="27">
        <f>B8+B10+B17</f>
      </c>
      <c r="C18" s="27">
        <f>C8+C10+C17</f>
      </c>
      <c r="D18" s="27">
        <f>D8+D10+D17</f>
      </c>
    </row>
    <row r="19" spans="1:4" x14ac:dyDescent="0.25">
      <c r="A19" s="5" t="s">
        <v>113</v>
      </c>
      <c r="B19" s="25">
        <f>B7-B18</f>
      </c>
      <c r="C19" s="25">
        <f>C7-C18</f>
      </c>
      <c r="D19" s="25">
        <f>D7-D18</f>
      </c>
    </row>
    <row r="20" spans="1:4" x14ac:dyDescent="0.25">
      <c r="A20" s="5" t="s">
        <v>114</v>
      </c>
      <c r="B20" s="28">
        <f>IFERROR(B19/B7,0)</f>
      </c>
      <c r="C20" s="28">
        <f>IFERROR(C19/C7,0)</f>
      </c>
      <c r="D20" s="28">
        <f>IFERROR(D19/D7,0)</f>
      </c>
    </row>
  </sheetData>
  <mergeCells count="2">
    <mergeCell ref="A1:D1"/>
    <mergeCell ref="A2:D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howGridLines="0"/>
  </sheetViews>
  <sheetFormatPr defaultRowHeight="15" outlineLevelRow="0" outlineLevelCol="0" x14ac:dyDescent="55"/>
  <cols>
    <col min="1" max="1" width="30" customWidth="1"/>
    <col min="2" max="2" width="26" customWidth="1"/>
    <col min="3" max="3" width="16" customWidth="1"/>
    <col min="4" max="4" width="14" customWidth="1"/>
  </cols>
  <sheetData>
    <row r="1" spans="1:4" x14ac:dyDescent="0.25">
      <c r="A1" s="1" t="s">
        <v>115</v>
      </c>
      <c r="B1" s="1"/>
      <c r="C1" s="1"/>
      <c r="D1" s="1"/>
    </row>
    <row r="2" spans="1:2" x14ac:dyDescent="0.25">
      <c r="A2" s="2"/>
      <c r="B2" s="2"/>
    </row>
    <row r="3" spans="1:2" x14ac:dyDescent="0.25">
      <c r="A3" s="5" t="s">
        <v>116</v>
      </c>
      <c r="B3" s="29" t="s">
        <v>97</v>
      </c>
    </row>
    <row r="4" spans="1:2" x14ac:dyDescent="0.25">
      <c r="A4" s="2"/>
      <c r="B4" s="2"/>
    </row>
    <row r="5" spans="1:4" x14ac:dyDescent="0.25">
      <c r="A5" s="3" t="s">
        <v>117</v>
      </c>
      <c r="B5" s="3"/>
      <c r="C5" s="3"/>
      <c r="D5" s="3"/>
    </row>
    <row r="6" ht="30" customHeight="1" spans="1:2" x14ac:dyDescent="0.25">
      <c r="A6" s="11" t="s">
        <v>118</v>
      </c>
      <c r="B6" s="11" t="s">
        <v>119</v>
      </c>
    </row>
    <row r="7" spans="1:2" x14ac:dyDescent="0.25">
      <c r="A7" s="5" t="s">
        <v>101</v>
      </c>
      <c r="B7" s="30">
        <f>INDEX('Restaurant P&amp;L'!$B$7:$D$7,MATCH($B$3,'Restaurant P&amp;L'!$B$3:$D$3,0))</f>
      </c>
    </row>
    <row r="8" spans="1:2" x14ac:dyDescent="0.25">
      <c r="A8" s="5" t="s">
        <v>102</v>
      </c>
      <c r="B8" s="30">
        <f>INDEX('Restaurant P&amp;L'!$B$8:$D$8,MATCH($B$3,'Restaurant P&amp;L'!$B$3:$D$3,0))</f>
      </c>
    </row>
    <row r="9" spans="1:2" x14ac:dyDescent="0.25">
      <c r="A9" s="5" t="s">
        <v>103</v>
      </c>
      <c r="B9" s="31">
        <f>INDEX('Restaurant P&amp;L'!$B$9:$D$9,MATCH($B$3,'Restaurant P&amp;L'!$B$3:$D$3,0))</f>
      </c>
    </row>
    <row r="10" spans="1:2" x14ac:dyDescent="0.25">
      <c r="A10" s="5" t="s">
        <v>104</v>
      </c>
      <c r="B10" s="30">
        <f>INDEX('Restaurant P&amp;L'!$B$10:$D$10,MATCH($B$3,'Restaurant P&amp;L'!$B$3:$D$3,0))</f>
      </c>
    </row>
    <row r="11" spans="1:2" x14ac:dyDescent="0.25">
      <c r="A11" s="5" t="s">
        <v>105</v>
      </c>
      <c r="B11" s="30">
        <f>INDEX('Restaurant P&amp;L'!$B$11:$D$11,MATCH($B$3,'Restaurant P&amp;L'!$B$3:$D$3,0))</f>
      </c>
    </row>
    <row r="12" spans="1:2" x14ac:dyDescent="0.25">
      <c r="A12" s="5" t="s">
        <v>106</v>
      </c>
      <c r="B12" s="31">
        <f>INDEX('Restaurant P&amp;L'!$B$12:$D$12,MATCH($B$3,'Restaurant P&amp;L'!$B$3:$D$3,0))</f>
      </c>
    </row>
    <row r="13" spans="1:2" x14ac:dyDescent="0.25">
      <c r="A13" s="5" t="s">
        <v>113</v>
      </c>
      <c r="B13" s="32">
        <f>INDEX('Restaurant P&amp;L'!$B$19:$D$19,MATCH($B$3,'Restaurant P&amp;L'!$B$3:$D$3,0))</f>
      </c>
    </row>
    <row r="14" spans="1:2" x14ac:dyDescent="0.25">
      <c r="A14" s="5" t="s">
        <v>114</v>
      </c>
      <c r="B14" s="33">
        <f>INDEX('Restaurant P&amp;L'!$B$20:$D$20,MATCH($B$3,'Restaurant P&amp;L'!$B$3:$D$3,0))</f>
      </c>
    </row>
    <row r="15" spans="1:2" x14ac:dyDescent="0.25">
      <c r="A15" s="2"/>
      <c r="B15" s="2"/>
    </row>
    <row r="16" spans="1:4" x14ac:dyDescent="0.25">
      <c r="A16" s="3" t="s">
        <v>120</v>
      </c>
      <c r="B16" s="3"/>
      <c r="C16" s="3"/>
      <c r="D16" s="3"/>
    </row>
    <row r="17" spans="1:4" x14ac:dyDescent="0.25">
      <c r="A17" s="5" t="s">
        <v>121</v>
      </c>
      <c r="B17" s="5"/>
      <c r="C17" s="5"/>
      <c r="D17" s="34">
        <f>SUM(Inventory!$I$2:$I$18)</f>
      </c>
    </row>
    <row r="18" spans="1:4" x14ac:dyDescent="0.25">
      <c r="A18" s="5" t="s">
        <v>122</v>
      </c>
      <c r="B18" s="5"/>
      <c r="C18" s="5"/>
      <c r="D18" s="35">
        <f>SUM(Inventory!$H$2:$H$18)</f>
      </c>
    </row>
    <row r="19" spans="1:2" x14ac:dyDescent="0.25">
      <c r="A19" s="2"/>
      <c r="B19" s="2"/>
    </row>
    <row r="20" spans="1:4" x14ac:dyDescent="0.25">
      <c r="A20" s="3" t="s">
        <v>123</v>
      </c>
      <c r="B20" s="3"/>
      <c r="C20" s="3"/>
      <c r="D20" s="3"/>
    </row>
    <row r="21" spans="1:4" x14ac:dyDescent="0.25">
      <c r="A21" s="5" t="s">
        <v>124</v>
      </c>
      <c r="B21" s="5"/>
      <c r="C21" s="5"/>
      <c r="D21" s="35">
        <f>SUM('Usage &amp; COGS'!$K$4:$K$20)</f>
      </c>
    </row>
    <row r="22" spans="1:4" x14ac:dyDescent="0.25">
      <c r="A22" s="5" t="s">
        <v>125</v>
      </c>
      <c r="B22" s="5"/>
      <c r="C22" s="5"/>
      <c r="D22" s="36">
        <f>IFERROR(SUM('Usage &amp; COGS'!$K$4:$K$20)/SUM('Usage &amp; COGS'!$J$4:$J$20),0)</f>
      </c>
    </row>
    <row r="23" spans="1:2" x14ac:dyDescent="0.25">
      <c r="A23" s="2"/>
      <c r="B23" s="2"/>
    </row>
    <row r="24" spans="1:4" x14ac:dyDescent="0.25">
      <c r="A24" s="3" t="s">
        <v>126</v>
      </c>
      <c r="B24" s="3"/>
      <c r="C24" s="3"/>
      <c r="D24" s="3"/>
    </row>
    <row r="25" ht="30" customHeight="1" spans="1:3" x14ac:dyDescent="0.25">
      <c r="A25" s="11" t="s">
        <v>127</v>
      </c>
      <c r="B25" s="11" t="s">
        <v>128</v>
      </c>
      <c r="C25" s="11" t="s">
        <v>91</v>
      </c>
    </row>
    <row r="26" ht="26" customHeight="1" spans="1:3" x14ac:dyDescent="0.25">
      <c r="A26" s="37">
        <v>1</v>
      </c>
      <c r="B26" s="38">
        <f>INDEX('Usage &amp; COGS'!$B$4:$B$20,MATCH(C26,'Usage &amp; COGS'!$K$4:$K$20,0))</f>
      </c>
      <c r="C26" s="39">
        <f>LARGE('Usage &amp; COGS'!$K$4:$K$20,1)</f>
      </c>
    </row>
    <row r="27" ht="26" customHeight="1" spans="1:3" x14ac:dyDescent="0.25">
      <c r="A27" s="37">
        <v>2</v>
      </c>
      <c r="B27" s="38">
        <f>INDEX('Usage &amp; COGS'!$B$4:$B$20,MATCH(C27,'Usage &amp; COGS'!$K$4:$K$20,0))</f>
      </c>
      <c r="C27" s="39">
        <f>LARGE('Usage &amp; COGS'!$K$4:$K$20,2)</f>
      </c>
    </row>
    <row r="28" ht="26" customHeight="1" spans="1:3" x14ac:dyDescent="0.25">
      <c r="A28" s="37">
        <v>3</v>
      </c>
      <c r="B28" s="38">
        <f>INDEX('Usage &amp; COGS'!$B$4:$B$20,MATCH(C28,'Usage &amp; COGS'!$K$4:$K$20,0))</f>
      </c>
      <c r="C28" s="39">
        <f>LARGE('Usage &amp; COGS'!$K$4:$K$20,3)</f>
      </c>
    </row>
    <row r="29" spans="1:2" x14ac:dyDescent="0.25">
      <c r="A29" s="2"/>
      <c r="B29" s="2"/>
    </row>
    <row r="30" ht="30" customHeight="1" spans="1:4" x14ac:dyDescent="0.25">
      <c r="A30" s="40" t="s">
        <v>29</v>
      </c>
      <c r="B30" s="40"/>
      <c r="C30" s="40"/>
      <c r="D30" s="40"/>
    </row>
  </sheetData>
  <mergeCells count="10">
    <mergeCell ref="A1:D1"/>
    <mergeCell ref="A5:D5"/>
    <mergeCell ref="A16:D16"/>
    <mergeCell ref="A17:C17"/>
    <mergeCell ref="A18:C18"/>
    <mergeCell ref="A20:D20"/>
    <mergeCell ref="A21:C21"/>
    <mergeCell ref="A22:C22"/>
    <mergeCell ref="A24:D24"/>
    <mergeCell ref="A30:D30"/>
  </mergeCells>
  <dataValidations count="1">
    <dataValidation type="list" showErrorMessage="1" errorTitle="Invalid month" error="Choose one of: Jan, Feb, Mar" sqref="B3">
      <formula1>"Jan,Feb,Mar"</formula1>
    </dataValidation>
  </dataValidations>
  <hyperlinks>
    <hyperlink ref="A30"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Inventory</vt:lpstr>
      <vt:lpstr>Usage &amp; COGS</vt:lpstr>
      <vt:lpstr>Restaurant P&amp;L</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2026-07-26T06:07:43Z</dcterms:created>
  <dcterms:modified xsi:type="dcterms:W3CDTF">2026-07-26T06:07:43Z</dcterms:modified>
</cp:coreProperties>
</file>