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Settings" state="visible" r:id="rId5"/>
    <sheet sheetId="3" name="Weekly Timesheet" state="visible" r:id="rId6"/>
    <sheet sheetId="4" name="Bi-Weekly Timesheet" state="visible" r:id="rId7"/>
    <sheet sheetId="5" name="Monthly Timesheet" state="visible" r:id="rId8"/>
  </sheets>
  <calcPr calcId="171027"/>
</workbook>
</file>

<file path=xl/sharedStrings.xml><?xml version="1.0" encoding="utf-8"?>
<sst xmlns="http://schemas.openxmlformats.org/spreadsheetml/2006/main" count="147" uniqueCount="81">
  <si>
    <t>Timesheet Template (Weekly, Bi-Weekly &amp; Monthly)</t>
  </si>
  <si>
    <t>Purpose</t>
  </si>
  <si>
    <t>This workbook is one timesheet template with three built-in pay-period variants — Weekly, Bi-Weekly, and Monthly — so you can pick the layout that matches your pay cycle without hunting for a different file. Every variant shares the same hourly rate and overtime rules on the Settings sheet, deducts unpaid breaks before totaling hours, and calculates overtime on a real 7-day workweek basis (not on the full pay-period total), which matches how overtime is actually owed under a standard workweek.</t>
  </si>
  <si>
    <t>Clean-room disclosure</t>
  </si>
  <si>
    <t>Clean-room disclosure: every formula, layout, and sample figure in this workbook was authored from scratch for excel.tv. No vendor workbook, template, branding, or sample dataset was downloaded, inspected, or adapted in building this file. The employee name, manager name, and all hours shown are synthetic and for illustration only.</t>
  </si>
  <si>
    <t>What’s in this workbook</t>
  </si>
  <si>
    <t>Settings</t>
  </si>
  <si>
    <t>Employee name, manager name, hourly rate, the weekly overtime threshold, and the overtime multiplier. Every timesheet sheet reads these values — change them once here and all three variants update.</t>
  </si>
  <si>
    <t>Weekly Timesheet</t>
  </si>
  <si>
    <t>A single 7-day workweek (Monday-Sunday). Enter Time In, Time Out, and unpaid break hours per day; overtime is calculated once, on the week total.</t>
  </si>
  <si>
    <t>Bi-Weekly Timesheet</t>
  </si>
  <si>
    <t>Two consecutive 7-day workweeks. Overtime is calculated separately for Week 1 and Week 2, then summed — a two-week period that totals over 80 hours is not automatically overtime unless one of its individual weeks exceeds the threshold.</t>
  </si>
  <si>
    <t>Monthly Timesheet</t>
  </si>
  <si>
    <t>A full calendar month (up to 31 days), automatically split into 7-day blocks starting from the month start date you enter. Each block gets its own overtime calculation, exactly like the Bi-Weekly sheet, just extended across the whole month.</t>
  </si>
  <si>
    <t>How to use this workbook</t>
  </si>
  <si>
    <t>1. Open Settings and enter the employee name, manager name, hourly rate, weekly overtime threshold (defaults to 40 hours), and overtime multiplier (defaults to 1.5x).</t>
  </si>
  <si>
    <t>2. Pick the sheet that matches your pay cycle: Weekly Timesheet, Bi-Weekly Timesheet, or Monthly Timesheet. You only need to fill in one — the other two are ready whenever your pay cycle changes.</t>
  </si>
  <si>
    <t>3. On your chosen sheet, enter Time In and Time Out as decimal hours in 24-hour time (9.00 = 9:00 AM, 13.5 = 1:30 PM, 17.75 = 5:45 PM) and the unpaid break length in decimal hours (0.5 = 30 minutes). Leave a day blank if it was not worked.</t>
  </si>
  <si>
    <t>4. On the Monthly Timesheet only, also set the Month Start Date cell — every date, weekday label, and 7-day overtime block recalculates from that one date.</t>
  </si>
  <si>
    <t>5. Review the Pay Summary at the bottom of your sheet: regular hours, overtime hours, regular pay, overtime pay, and total pay all recalculate automatically as you edit.</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</si>
  <si>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</si>
  <si>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</si>
  <si>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</si>
  <si>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</si>
  <si>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</si>
  <si>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</si>
  <si>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 SUM, SUMIF, SUMIFS, IF, IFERROR, INDEX, MATCH, MIN, MAX, ABS, ROUND, LARGE, CHOOSE, WEEKDAY, EOMONTH, DAY — is natively supported in Google Sheets, so no formula substitutions are required. Because Time In and Time Out are entered as plain decimal hours rather than Excel time-of-day values, there is no AM/PM or locale-dependent time format to break when the file moves between the two products — that is the one recurring gotcha with timesheet templates in Google Sheets, and this workbook avoids it entirely.</t>
  </si>
  <si>
    <t>Limitations</t>
  </si>
  <si>
    <t>Overtime on every sheet is calculated on a fixed 7-day block basis starting from Monday (Weekly, Bi-Weekly) or from the Month Start Date you enter (Monthly) — it does not model California-style daily overtime (over 8 hours/day), state-specific double-time rules, or a custom workweek start day other than the one built into each sheet. The Monthly sheet buckets days into 7-day blocks counted from your start date, not calendar weeks (Sun-Sat or Mon-Sun) — the final block of a 30- or 31-day month will be a partial block of 2-3 days. None of the three sheets support a shift that crosses midnight (Time Out must be a larger decimal-hour value than Time In on the same day); split an overnight shift into two rows on the day it starts and the day it ends if you need to log one. Unpaid break hours are subtracted before overtime is calculated, so a break entered in error will silently understate hours worked rather than raising an error.</t>
  </si>
  <si>
    <t>★ Free template from Excel.TV — get more free Excel &amp; Google Sheets templates →</t>
  </si>
  <si>
    <t>Timesheet Settings</t>
  </si>
  <si>
    <t>These values are shared by all three timesheet variants. Change a value here and every sheet using it recalculates.</t>
  </si>
  <si>
    <t>Employee name</t>
  </si>
  <si>
    <t>Priya Nair</t>
  </si>
  <si>
    <t>Manager name</t>
  </si>
  <si>
    <t>Devon Marsh</t>
  </si>
  <si>
    <t>Hourly rate ($/hr)</t>
  </si>
  <si>
    <t>Overtime threshold (hrs/week)</t>
  </si>
  <si>
    <t>Overtime multiplier (x)</t>
  </si>
  <si>
    <t>Employee:</t>
  </si>
  <si>
    <t>Manager:</t>
  </si>
  <si>
    <t>Day</t>
  </si>
  <si>
    <t>Time In</t>
  </si>
  <si>
    <t>Time Out</t>
  </si>
  <si>
    <t>Unpaid Break (hrs)</t>
  </si>
  <si>
    <t>Hours Worked</t>
  </si>
  <si>
    <t>Mon</t>
  </si>
  <si>
    <t>Tue</t>
  </si>
  <si>
    <t>Wed</t>
  </si>
  <si>
    <t>Thu</t>
  </si>
  <si>
    <t>Fri</t>
  </si>
  <si>
    <t>Sat</t>
  </si>
  <si>
    <t>Sun</t>
  </si>
  <si>
    <t>Total hours worked this week</t>
  </si>
  <si>
    <t>Pay summary</t>
  </si>
  <si>
    <t>Hours</t>
  </si>
  <si>
    <t>Pay</t>
  </si>
  <si>
    <t>Regular</t>
  </si>
  <si>
    <t>Overtime</t>
  </si>
  <si>
    <t>Total</t>
  </si>
  <si>
    <t>Week 1</t>
  </si>
  <si>
    <t>Week 1 total hours</t>
  </si>
  <si>
    <t>Week 2</t>
  </si>
  <si>
    <t>Week 2 total hours</t>
  </si>
  <si>
    <t>Overtime is calculated per week, then summed (not on the two-week total)</t>
  </si>
  <si>
    <t>Week 1 — Regular / Overtime hours</t>
  </si>
  <si>
    <t>Week 2 — Regular / Overtime hours</t>
  </si>
  <si>
    <t>Month start date:</t>
  </si>
  <si>
    <t>Set this to the first day of the month you are logging — every date, weekday, and 7-day overtime block below recalculates from it.</t>
  </si>
  <si>
    <t>Date</t>
  </si>
  <si>
    <t>Total hours worked this month</t>
  </si>
  <si>
    <t>Overtime by 7-day block (block 1 = days 1-7, counted from the month start date)</t>
  </si>
  <si>
    <t>Block</t>
  </si>
  <si>
    <t>Block Hours</t>
  </si>
  <si>
    <t>Regular Hours</t>
  </si>
  <si>
    <t>Overtime Hours</t>
  </si>
  <si>
    <t>Block 1</t>
  </si>
  <si>
    <t>Block 2</t>
  </si>
  <si>
    <t>Block 3</t>
  </si>
  <si>
    <t>Block 4</t>
  </si>
  <si>
    <t>Block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</si>
</sst>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numFmt numFmtId="165" formatCode="0.0&quot;x&quot;"/>
    <numFmt numFmtId="166" formatCode="yyyy-mm-dd"/>
  </numFmts>
  <fonts count="9" x14ac:knownFonts="1">
    <font>
      <color theme="1"/>
      <family val="2"/>
      <scheme val="minor"/>
      <sz val="11"/>
      <name val="Calibri"/>
    </font>
    <font>
      <b/>
      <sz val="16"/>
    </font>
    <font>
      <b/>
      <sz val="12"/>
    </font>
    <font>
      <i/>
    </font>
    <font>
      <b/>
    </font>
    <font>
      <b/>
      <u/>
      <color rgb="FF1155CC"/>
      <sz val="13"/>
    </font>
    <font>
      <b/>
      <u/>
      <color rgb="FF1155CC"/>
      <sz val="12"/>
    </font>
    <font>
      <b/>
      <color rgb="FFFFFFFF"/>
    </font>
    <font>
      <color rgb="FFB7B7B7"/>
      <sz val="9"/>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32">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1" fillId="0" borderId="0" xfId="0" applyFont="1"/>
    <xf numFmtId="0" fontId="4" fillId="0" borderId="0" xfId="0" applyFont="1"/>
    <xf numFmtId="0" fontId="0" fillId="2" borderId="1" xfId="0" applyFill="1" applyBorder="1" applyAlignment="1">
      <alignment horizontal="left" vertical="center"/>
    </xf>
    <xf numFmtId="164" fontId="0" fillId="2" borderId="1" xfId="0" applyNumberFormat="1" applyFill="1" applyBorder="1" applyAlignment="1">
      <alignment horizontal="right" vertical="center"/>
    </xf>
    <xf numFmtId="3" fontId="0" fillId="2" borderId="1" xfId="0" applyNumberFormat="1" applyFill="1" applyBorder="1" applyAlignment="1">
      <alignment horizontal="right" vertical="center"/>
    </xf>
    <xf numFmtId="165" fontId="0" fillId="2" borderId="1" xfId="0" applyNumberFormat="1" applyFill="1" applyBorder="1" applyAlignment="1">
      <alignment horizontal="right" vertical="center"/>
    </xf>
    <xf numFmtId="0" fontId="6" fillId="4" borderId="0" xfId="0" applyFont="1" applyFill="1" applyAlignment="1">
      <alignment horizontal="center" vertical="center" wrapText="1"/>
    </xf>
    <xf numFmtId="0" fontId="0" fillId="3" borderId="1" xfId="0" applyFill="1" applyBorder="1" applyAlignment="1">
      <alignment vertical="center"/>
    </xf>
    <xf numFmtId="0" fontId="7" fillId="5" borderId="1" xfId="0" applyFont="1" applyFill="1" applyBorder="1" applyAlignment="1">
      <alignment horizontal="center" vertical="center" wrapText="1"/>
    </xf>
    <xf numFmtId="0" fontId="0" fillId="0" borderId="0" xfId="0" applyAlignment="1">
      <alignment horizontal="center"/>
    </xf>
    <xf numFmtId="2" fontId="0" fillId="2" borderId="1" xfId="0" applyNumberFormat="1" applyFill="1" applyBorder="1" applyAlignment="1">
      <alignment horizontal="center" vertical="center"/>
    </xf>
    <xf numFmtId="2" fontId="0" fillId="3" borderId="1" xfId="0" applyNumberFormat="1" applyFill="1" applyBorder="1" applyAlignment="1">
      <alignment horizontal="center" vertical="center"/>
    </xf>
    <xf numFmtId="2" fontId="4" fillId="4" borderId="1" xfId="0" applyNumberFormat="1" applyFont="1" applyFill="1" applyBorder="1" applyAlignment="1">
      <alignment horizontal="center" vertical="center"/>
    </xf>
    <xf numFmtId="0" fontId="2" fillId="0" borderId="0" xfId="0" applyFont="1"/>
    <xf numFmtId="164" fontId="0" fillId="3" borderId="1" xfId="0" applyNumberFormat="1" applyFill="1" applyBorder="1" applyAlignment="1">
      <alignment horizontal="center" vertical="center"/>
    </xf>
    <xf numFmtId="164" fontId="4" fillId="4" borderId="1" xfId="0" applyNumberFormat="1" applyFont="1" applyFill="1" applyBorder="1" applyAlignment="1">
      <alignment horizontal="center" vertical="center"/>
    </xf>
    <xf numFmtId="0" fontId="3" fillId="0" borderId="0" xfId="0" applyFont="1"/>
    <xf numFmtId="166" fontId="0" fillId="2" borderId="1" xfId="0" applyNumberFormat="1" applyFill="1" applyBorder="1" applyAlignment="1">
      <alignment horizontal="center" vertical="center"/>
    </xf>
    <xf numFmtId="166" fontId="0" fillId="3" borderId="1" xfId="0" applyNumberFormat="1" applyFill="1" applyBorder="1" applyAlignment="1">
      <alignment horizontal="center" vertical="center"/>
    </xf>
    <xf numFmtId="0" fontId="0" fillId="3" borderId="1" xfId="0" applyFill="1" applyBorder="1" applyAlignment="1">
      <alignment horizontal="center" vertical="center"/>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timesheet-templat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timesheet-templat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timesheet-templat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timesheet-template"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timesheet-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60"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30" customHeight="1" spans="1:6" x14ac:dyDescent="0.25">
      <c r="A10" s="5" t="s">
        <v>6</v>
      </c>
      <c r="B10" s="5"/>
      <c r="C10" s="2" t="s">
        <v>7</v>
      </c>
      <c r="D10" s="2"/>
      <c r="E10" s="2"/>
      <c r="F10" s="2"/>
    </row>
    <row r="11" ht="30" customHeight="1" spans="1:6" x14ac:dyDescent="0.25">
      <c r="A11" s="5" t="s">
        <v>8</v>
      </c>
      <c r="B11" s="5"/>
      <c r="C11" s="2" t="s">
        <v>9</v>
      </c>
      <c r="D11" s="2"/>
      <c r="E11" s="2"/>
      <c r="F11" s="2"/>
    </row>
    <row r="12" ht="45" customHeight="1" spans="1:6" x14ac:dyDescent="0.25">
      <c r="A12" s="5" t="s">
        <v>10</v>
      </c>
      <c r="B12" s="5"/>
      <c r="C12" s="2" t="s">
        <v>11</v>
      </c>
      <c r="D12" s="2"/>
      <c r="E12" s="2"/>
      <c r="F12" s="2"/>
    </row>
    <row r="13" ht="45" customHeight="1" spans="1:6" x14ac:dyDescent="0.25">
      <c r="A13" s="5" t="s">
        <v>12</v>
      </c>
      <c r="B13" s="5"/>
      <c r="C13" s="2" t="s">
        <v>13</v>
      </c>
      <c r="D13" s="2"/>
      <c r="E13" s="2"/>
      <c r="F13" s="2"/>
    </row>
    <row r="14" spans="1:6" x14ac:dyDescent="0.25">
      <c r="A14" s="2"/>
      <c r="B14" s="2"/>
      <c r="C14" s="2"/>
      <c r="D14" s="2"/>
      <c r="E14" s="2"/>
      <c r="F14" s="2"/>
    </row>
    <row r="15" spans="1:6" x14ac:dyDescent="0.25">
      <c r="A15" s="3" t="s">
        <v>14</v>
      </c>
      <c r="B15" s="3"/>
      <c r="C15" s="3"/>
      <c r="D15" s="3"/>
      <c r="E15" s="3"/>
      <c r="F15" s="3"/>
    </row>
    <row r="16" ht="30" customHeight="1" spans="1:6" x14ac:dyDescent="0.25">
      <c r="A16" s="2" t="s">
        <v>15</v>
      </c>
      <c r="B16" s="2"/>
      <c r="C16" s="2"/>
      <c r="D16" s="2"/>
      <c r="E16" s="2"/>
      <c r="F16" s="2"/>
    </row>
    <row r="17" ht="30" customHeight="1" spans="1:6" x14ac:dyDescent="0.25">
      <c r="A17" s="2" t="s">
        <v>16</v>
      </c>
      <c r="B17" s="2"/>
      <c r="C17" s="2"/>
      <c r="D17" s="2"/>
      <c r="E17" s="2"/>
      <c r="F17" s="2"/>
    </row>
    <row r="18" ht="30" customHeight="1" spans="1:6" x14ac:dyDescent="0.25">
      <c r="A18" s="2" t="s">
        <v>17</v>
      </c>
      <c r="B18" s="2"/>
      <c r="C18" s="2"/>
      <c r="D18" s="2"/>
      <c r="E18" s="2"/>
      <c r="F18" s="2"/>
    </row>
    <row r="19" ht="30" customHeight="1" spans="1:6" x14ac:dyDescent="0.25">
      <c r="A19" s="2" t="s">
        <v>18</v>
      </c>
      <c r="B19" s="2"/>
      <c r="C19" s="2"/>
      <c r="D19" s="2"/>
      <c r="E19" s="2"/>
      <c r="F19" s="2"/>
    </row>
    <row r="20" ht="30" customHeight="1" spans="1:6" x14ac:dyDescent="0.25">
      <c r="A20" s="2" t="s">
        <v>19</v>
      </c>
      <c r="B20" s="2"/>
      <c r="C20" s="2"/>
      <c r="D20" s="2"/>
      <c r="E20" s="2"/>
      <c r="F20" s="2"/>
    </row>
    <row r="21" spans="1:6" x14ac:dyDescent="0.25">
      <c r="A21" s="2"/>
      <c r="B21" s="2"/>
      <c r="C21" s="2"/>
      <c r="D21" s="2"/>
      <c r="E21" s="2"/>
      <c r="F21" s="2"/>
    </row>
    <row r="22" spans="1:6" x14ac:dyDescent="0.25">
      <c r="A22" s="3" t="s">
        <v>20</v>
      </c>
      <c r="B22" s="3"/>
      <c r="C22" s="3"/>
      <c r="D22" s="3"/>
      <c r="E22" s="3"/>
      <c r="F22" s="3"/>
    </row>
    <row r="23" spans="1:6" x14ac:dyDescent="0.25">
      <c r="A23" s="5" t="s">
        <v>20</v>
      </c>
      <c r="B23" s="2"/>
      <c r="C23" s="2"/>
      <c r="D23" s="2"/>
      <c r="E23" s="2"/>
      <c r="F23" s="2"/>
    </row>
    <row r="24" spans="1:6" x14ac:dyDescent="0.25">
      <c r="A24" s="6" t="s">
        <v>21</v>
      </c>
      <c r="B24" s="7" t="s">
        <v>22</v>
      </c>
      <c r="C24" s="2"/>
      <c r="D24" s="2"/>
      <c r="E24" s="2"/>
      <c r="F24" s="2"/>
    </row>
    <row r="25" spans="1:6" x14ac:dyDescent="0.25">
      <c r="A25" s="8" t="s">
        <v>21</v>
      </c>
      <c r="B25" s="7" t="s">
        <v>23</v>
      </c>
      <c r="C25" s="2"/>
      <c r="D25" s="2"/>
      <c r="E25" s="2"/>
      <c r="F25" s="2"/>
    </row>
    <row r="26" spans="1:6" x14ac:dyDescent="0.25">
      <c r="A26" s="9" t="s">
        <v>21</v>
      </c>
      <c r="B26" s="7" t="s">
        <v>24</v>
      </c>
      <c r="C26" s="2"/>
      <c r="D26" s="2"/>
      <c r="E26" s="2"/>
      <c r="F26" s="2"/>
    </row>
    <row r="27" spans="1:6" x14ac:dyDescent="0.25">
      <c r="A27" s="2"/>
      <c r="B27" s="2"/>
      <c r="C27" s="2"/>
      <c r="D27" s="2"/>
      <c r="E27" s="2"/>
      <c r="F27" s="2"/>
    </row>
    <row r="28" spans="1:6" x14ac:dyDescent="0.25">
      <c r="A28" s="3" t="s">
        <v>25</v>
      </c>
      <c r="B28" s="3"/>
      <c r="C28" s="3"/>
      <c r="D28" s="3"/>
      <c r="E28" s="3"/>
      <c r="F28" s="3"/>
    </row>
    <row r="29" ht="90" customHeight="1" spans="1:6" x14ac:dyDescent="0.25">
      <c r="A29" s="2" t="s">
        <v>26</v>
      </c>
      <c r="B29" s="2"/>
      <c r="C29" s="2"/>
      <c r="D29" s="2"/>
      <c r="E29" s="2"/>
      <c r="F29" s="2"/>
    </row>
    <row r="30" spans="1:6" x14ac:dyDescent="0.25">
      <c r="A30" s="2"/>
      <c r="B30" s="2"/>
      <c r="C30" s="2"/>
      <c r="D30" s="2"/>
      <c r="E30" s="2"/>
      <c r="F30" s="2"/>
    </row>
    <row r="31" spans="1:6" x14ac:dyDescent="0.25">
      <c r="A31" s="3" t="s">
        <v>27</v>
      </c>
      <c r="B31" s="3"/>
      <c r="C31" s="3"/>
      <c r="D31" s="3"/>
      <c r="E31" s="3"/>
      <c r="F31" s="3"/>
    </row>
    <row r="32" ht="120" customHeight="1" spans="1:6" x14ac:dyDescent="0.25">
      <c r="A32" s="2" t="s">
        <v>28</v>
      </c>
      <c r="B32" s="2"/>
      <c r="C32" s="2"/>
      <c r="D32" s="2"/>
      <c r="E32" s="2"/>
      <c r="F32" s="2"/>
    </row>
    <row r="33" spans="1:6" x14ac:dyDescent="0.25">
      <c r="A33" s="2"/>
      <c r="B33" s="2"/>
      <c r="C33" s="2"/>
      <c r="D33" s="2"/>
      <c r="E33" s="2"/>
      <c r="F33" s="2"/>
    </row>
    <row r="34" spans="1:6" x14ac:dyDescent="0.25">
      <c r="A34" s="2"/>
      <c r="B34" s="2"/>
      <c r="C34" s="2"/>
      <c r="D34" s="2"/>
      <c r="E34" s="2"/>
      <c r="F34" s="2"/>
    </row>
    <row r="35" ht="32" customHeight="1" spans="1:6" x14ac:dyDescent="0.25">
      <c r="A35" s="10" t="s">
        <v>29</v>
      </c>
      <c r="B35" s="10"/>
      <c r="C35" s="10"/>
      <c r="D35" s="10"/>
      <c r="E35" s="10"/>
      <c r="F35" s="10"/>
    </row>
  </sheetData>
  <mergeCells count="26">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5:F15"/>
    <mergeCell ref="A16:F16"/>
    <mergeCell ref="A17:F17"/>
    <mergeCell ref="A18:F18"/>
    <mergeCell ref="A19:F19"/>
    <mergeCell ref="A20:F20"/>
    <mergeCell ref="A22:F22"/>
    <mergeCell ref="A28:F28"/>
    <mergeCell ref="A29:F29"/>
    <mergeCell ref="A31:F31"/>
    <mergeCell ref="A32:F32"/>
    <mergeCell ref="A35:F35"/>
  </mergeCells>
  <hyperlinks>
    <hyperlink ref="A35"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owGridLines="0"/>
  </sheetViews>
  <sheetFormatPr defaultRowHeight="15" outlineLevelRow="0" outlineLevelCol="0" x14ac:dyDescent="55"/>
  <cols>
    <col min="1" max="1" width="30" customWidth="1"/>
    <col min="2" max="3" width="18" customWidth="1"/>
  </cols>
  <sheetData>
    <row r="1" spans="1:3" x14ac:dyDescent="0.25">
      <c r="A1" s="11" t="s">
        <v>30</v>
      </c>
      <c r="B1" s="11"/>
      <c r="C1" s="11"/>
    </row>
    <row r="2" ht="30" customHeight="1" spans="1:3" x14ac:dyDescent="0.25">
      <c r="A2" s="2" t="s">
        <v>31</v>
      </c>
      <c r="B2" s="2"/>
      <c r="C2" s="2"/>
    </row>
    <row r="4" spans="1:2" x14ac:dyDescent="0.25">
      <c r="A4" s="12" t="s">
        <v>32</v>
      </c>
      <c r="B4" s="13" t="s">
        <v>33</v>
      </c>
    </row>
    <row r="5" spans="1:2" x14ac:dyDescent="0.25">
      <c r="A5" s="12" t="s">
        <v>34</v>
      </c>
      <c r="B5" s="13" t="s">
        <v>35</v>
      </c>
    </row>
    <row r="6" spans="1:2" x14ac:dyDescent="0.25">
      <c r="A6" s="12" t="s">
        <v>36</v>
      </c>
      <c r="B6" s="14">
        <v>28.5</v>
      </c>
    </row>
    <row r="7" spans="1:2" x14ac:dyDescent="0.25">
      <c r="A7" s="12" t="s">
        <v>37</v>
      </c>
      <c r="B7" s="15">
        <v>40</v>
      </c>
    </row>
    <row r="8" spans="1:2" x14ac:dyDescent="0.25">
      <c r="A8" s="12" t="s">
        <v>38</v>
      </c>
      <c r="B8" s="16">
        <v>1.5</v>
      </c>
    </row>
    <row r="10" ht="30" customHeight="1" spans="1:3" x14ac:dyDescent="0.25">
      <c r="A10" s="17" t="s">
        <v>29</v>
      </c>
      <c r="B10" s="17"/>
      <c r="C10" s="17"/>
    </row>
  </sheetData>
  <mergeCells count="3">
    <mergeCell ref="A1:C1"/>
    <mergeCell ref="A2:C2"/>
    <mergeCell ref="A10:C10"/>
  </mergeCells>
  <dataValidations count="3">
    <dataValidation type="decimal" allowBlank="1" showErrorMessage="1" errorTitle="Invalid hourly rate" error="Enter a number between 0 and 1000" sqref="B6">
      <formula1>0</formula1>
      <formula2>1000</formula2>
    </dataValidation>
    <dataValidation type="decimal" allowBlank="1" showErrorMessage="1" errorTitle="Invalid overtime threshold" error="Enter a number between 1 and 168" sqref="B7">
      <formula1>1</formula1>
      <formula2>168</formula2>
    </dataValidation>
    <dataValidation type="decimal" allowBlank="1" showErrorMessage="1" errorTitle="Invalid overtime multiplier" error="Enter a number between 1 and 5" sqref="B8">
      <formula1>1</formula1>
      <formula2>5</formula2>
    </dataValidation>
  </dataValidations>
  <hyperlinks>
    <hyperlink ref="A10" r:id="rId1"/>
  </hyperlink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howGridLines="0"/>
  </sheetViews>
  <sheetFormatPr defaultRowHeight="15" outlineLevelRow="0" outlineLevelCol="0" x14ac:dyDescent="55"/>
  <cols>
    <col min="1" max="1" width="20" customWidth="1"/>
    <col min="2" max="3" width="14" customWidth="1"/>
    <col min="4" max="4" width="18" customWidth="1"/>
    <col min="5" max="5" width="16" customWidth="1"/>
  </cols>
  <sheetData>
    <row r="1" spans="1:5" x14ac:dyDescent="0.25">
      <c r="A1" s="11" t="s">
        <v>8</v>
      </c>
      <c r="B1" s="11"/>
      <c r="C1" s="11"/>
      <c r="D1" s="11"/>
      <c r="E1" s="11"/>
    </row>
    <row r="2" spans="1:5" x14ac:dyDescent="0.25">
      <c r="A2" s="12" t="s">
        <v>39</v>
      </c>
      <c r="B2" s="18">
        <f>Settings!$B$4</f>
      </c>
      <c r="D2" s="12" t="s">
        <v>40</v>
      </c>
      <c r="E2" s="18">
        <f>Settings!$B$5</f>
      </c>
    </row>
    <row r="4" ht="30" customHeight="1" spans="1:5" x14ac:dyDescent="0.25">
      <c r="A4" s="19" t="s">
        <v>41</v>
      </c>
      <c r="B4" s="19" t="s">
        <v>42</v>
      </c>
      <c r="C4" s="19" t="s">
        <v>43</v>
      </c>
      <c r="D4" s="19" t="s">
        <v>44</v>
      </c>
      <c r="E4" s="19" t="s">
        <v>45</v>
      </c>
    </row>
    <row r="5" spans="1:5" x14ac:dyDescent="0.25">
      <c r="A5" s="20" t="s">
        <v>46</v>
      </c>
      <c r="B5" s="21">
        <v>9</v>
      </c>
      <c r="C5" s="21">
        <v>17.5</v>
      </c>
      <c r="D5" s="21">
        <v>0.5</v>
      </c>
      <c r="E5" s="22">
        <f>IF(OR(B5="",C5=""),0,MAX(C5-B5-IF(D5="",0,D5),0))</f>
      </c>
    </row>
    <row r="6" spans="1:5" x14ac:dyDescent="0.25">
      <c r="A6" s="20" t="s">
        <v>47</v>
      </c>
      <c r="B6" s="21">
        <v>9</v>
      </c>
      <c r="C6" s="21">
        <v>18</v>
      </c>
      <c r="D6" s="21">
        <v>0.5</v>
      </c>
      <c r="E6" s="22">
        <f>IF(OR(B6="",C6=""),0,MAX(C6-B6-IF(D6="",0,D6),0))</f>
      </c>
    </row>
    <row r="7" spans="1:5" x14ac:dyDescent="0.25">
      <c r="A7" s="20" t="s">
        <v>48</v>
      </c>
      <c r="B7" s="21">
        <v>8.5</v>
      </c>
      <c r="C7" s="21">
        <v>17</v>
      </c>
      <c r="D7" s="21">
        <v>0.5</v>
      </c>
      <c r="E7" s="22">
        <f>IF(OR(B7="",C7=""),0,MAX(C7-B7-IF(D7="",0,D7),0))</f>
      </c>
    </row>
    <row r="8" spans="1:5" x14ac:dyDescent="0.25">
      <c r="A8" s="20" t="s">
        <v>49</v>
      </c>
      <c r="B8" s="21">
        <v>9</v>
      </c>
      <c r="C8" s="21">
        <v>19</v>
      </c>
      <c r="D8" s="21">
        <v>0.75</v>
      </c>
      <c r="E8" s="22">
        <f>IF(OR(B8="",C8=""),0,MAX(C8-B8-IF(D8="",0,D8),0))</f>
      </c>
    </row>
    <row r="9" spans="1:5" x14ac:dyDescent="0.25">
      <c r="A9" s="20" t="s">
        <v>50</v>
      </c>
      <c r="B9" s="21">
        <v>9</v>
      </c>
      <c r="C9" s="21">
        <v>17</v>
      </c>
      <c r="D9" s="21">
        <v>0.5</v>
      </c>
      <c r="E9" s="22">
        <f>IF(OR(B9="",C9=""),0,MAX(C9-B9-IF(D9="",0,D9),0))</f>
      </c>
    </row>
    <row r="10" spans="1:5" x14ac:dyDescent="0.25">
      <c r="A10" s="20" t="s">
        <v>51</v>
      </c>
      <c r="B10" s="21">
        <v>9</v>
      </c>
      <c r="C10" s="21">
        <v>13</v>
      </c>
      <c r="D10" s="21">
        <v>0</v>
      </c>
      <c r="E10" s="22">
        <f>IF(OR(B10="",C10=""),0,MAX(C10-B10-IF(D10="",0,D10),0))</f>
      </c>
    </row>
    <row r="11" spans="1:5" x14ac:dyDescent="0.25">
      <c r="A11" s="20" t="s">
        <v>52</v>
      </c>
      <c r="B11" s="21"/>
      <c r="C11" s="21"/>
      <c r="D11" s="21"/>
      <c r="E11" s="22">
        <f>IF(OR(B11="",C11=""),0,MAX(C11-B11-IF(D11="",0,D11),0))</f>
      </c>
    </row>
    <row r="12" spans="1:5" x14ac:dyDescent="0.25">
      <c r="A12" s="12" t="s">
        <v>53</v>
      </c>
      <c r="B12" s="12"/>
      <c r="C12" s="12"/>
      <c r="D12" s="12"/>
      <c r="E12" s="23">
        <f>SUM(E5:E11)</f>
      </c>
    </row>
    <row r="14" spans="1:5" x14ac:dyDescent="0.25">
      <c r="A14" s="24" t="s">
        <v>54</v>
      </c>
      <c r="B14" s="24"/>
      <c r="C14" s="24"/>
      <c r="D14" s="24"/>
      <c r="E14" s="24"/>
    </row>
    <row r="15" ht="30" customHeight="1" spans="1:5" x14ac:dyDescent="0.25">
      <c r="A15" s="19" t="s">
        <v>21</v>
      </c>
      <c r="B15" s="19" t="s">
        <v>21</v>
      </c>
      <c r="C15" s="19" t="s">
        <v>21</v>
      </c>
      <c r="D15" s="19" t="s">
        <v>55</v>
      </c>
      <c r="E15" s="19" t="s">
        <v>56</v>
      </c>
    </row>
    <row r="16" spans="1:5" x14ac:dyDescent="0.25">
      <c r="A16" s="12" t="s">
        <v>57</v>
      </c>
      <c r="B16" s="12"/>
      <c r="C16" s="12"/>
      <c r="D16" s="22">
        <f>MIN(E12,Settings!$B$7)</f>
      </c>
      <c r="E16" s="25">
        <f>ROUND(D16*Settings!$B$6,2)</f>
      </c>
    </row>
    <row r="17" spans="1:5" x14ac:dyDescent="0.25">
      <c r="A17" s="12" t="s">
        <v>58</v>
      </c>
      <c r="B17" s="12"/>
      <c r="C17" s="12"/>
      <c r="D17" s="22">
        <f>MAX(E12-Settings!$B$7,0)</f>
      </c>
      <c r="E17" s="25">
        <f>ROUND(D17*Settings!$B$6*Settings!$B$8,2)</f>
      </c>
    </row>
    <row r="18" spans="1:5" x14ac:dyDescent="0.25">
      <c r="A18" s="12" t="s">
        <v>59</v>
      </c>
      <c r="B18" s="12"/>
      <c r="C18" s="12"/>
      <c r="D18" s="23">
        <f>D16+D17</f>
      </c>
      <c r="E18" s="26">
        <f>E16+E17</f>
      </c>
    </row>
    <row r="19" ht="30" customHeight="1" spans="1:5" x14ac:dyDescent="0.25">
      <c r="A19" s="17" t="s">
        <v>29</v>
      </c>
      <c r="B19" s="17"/>
      <c r="C19" s="17"/>
      <c r="D19" s="17"/>
      <c r="E19" s="17"/>
    </row>
  </sheetData>
  <mergeCells count="7">
    <mergeCell ref="A1:E1"/>
    <mergeCell ref="A12:D12"/>
    <mergeCell ref="A14:E14"/>
    <mergeCell ref="A16:C16"/>
    <mergeCell ref="A17:C17"/>
    <mergeCell ref="A18:C18"/>
    <mergeCell ref="A19:E19"/>
  </mergeCells>
  <dataValidations count="6">
    <dataValidation type="decimal" allowBlank="1" showErrorMessage="1" errorTitle="Invalid time in" error="Enter a number between 0 and 24" sqref="B10:B11">
      <formula1>0</formula1>
      <formula2>24</formula2>
    </dataValidation>
    <dataValidation type="decimal" allowBlank="1" showErrorMessage="1" errorTitle="Invalid time in" error="Enter a number between 0 and 24" sqref="B5:B11">
      <formula1>0</formula1>
      <formula2>24</formula2>
    </dataValidation>
    <dataValidation type="decimal" allowBlank="1" showErrorMessage="1" errorTitle="Invalid time out" error="Enter a number between 0 and 24" sqref="C10:C11">
      <formula1>0</formula1>
      <formula2>24</formula2>
    </dataValidation>
    <dataValidation type="decimal" allowBlank="1" showErrorMessage="1" errorTitle="Invalid time out" error="Enter a number between 0 and 24" sqref="C5:C11">
      <formula1>0</formula1>
      <formula2>24</formula2>
    </dataValidation>
    <dataValidation type="decimal" allowBlank="1" showErrorMessage="1" errorTitle="Invalid break length" error="Enter a number between 0 and 12" sqref="D10:D11">
      <formula1>0</formula1>
      <formula2>12</formula2>
    </dataValidation>
    <dataValidation type="decimal" allowBlank="1" showErrorMessage="1" errorTitle="Invalid break length" error="Enter a number between 0 and 12" sqref="D5:D11">
      <formula1>0</formula1>
      <formula2>12</formula2>
    </dataValidation>
  </dataValidations>
  <hyperlinks>
    <hyperlink ref="A19" r:id="rId1"/>
  </hyperlink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workbookViewId="0" showGridLines="0"/>
  </sheetViews>
  <sheetFormatPr defaultRowHeight="15" outlineLevelRow="0" outlineLevelCol="0" x14ac:dyDescent="55"/>
  <cols>
    <col min="1" max="1" width="20" customWidth="1"/>
    <col min="2" max="3" width="14" customWidth="1"/>
    <col min="4" max="4" width="18" customWidth="1"/>
    <col min="5" max="5" width="16" customWidth="1"/>
  </cols>
  <sheetData>
    <row r="1" spans="1:5" x14ac:dyDescent="0.25">
      <c r="A1" s="11" t="s">
        <v>10</v>
      </c>
      <c r="B1" s="11"/>
      <c r="C1" s="11"/>
      <c r="D1" s="11"/>
      <c r="E1" s="11"/>
    </row>
    <row r="2" spans="1:5" x14ac:dyDescent="0.25">
      <c r="A2" s="12" t="s">
        <v>39</v>
      </c>
      <c r="B2" s="18">
        <f>Settings!$B$4</f>
      </c>
      <c r="D2" s="12" t="s">
        <v>40</v>
      </c>
      <c r="E2" s="18">
        <f>Settings!$B$5</f>
      </c>
    </row>
    <row r="4" spans="1:5" x14ac:dyDescent="0.25">
      <c r="A4" s="24" t="s">
        <v>60</v>
      </c>
      <c r="B4" s="24"/>
      <c r="C4" s="24"/>
      <c r="D4" s="24"/>
      <c r="E4" s="24"/>
    </row>
    <row r="5" ht="30" customHeight="1" spans="1:5" x14ac:dyDescent="0.25">
      <c r="A5" s="19" t="s">
        <v>41</v>
      </c>
      <c r="B5" s="19" t="s">
        <v>42</v>
      </c>
      <c r="C5" s="19" t="s">
        <v>43</v>
      </c>
      <c r="D5" s="19" t="s">
        <v>44</v>
      </c>
      <c r="E5" s="19" t="s">
        <v>45</v>
      </c>
    </row>
    <row r="6" spans="1:5" x14ac:dyDescent="0.25">
      <c r="A6" s="20" t="s">
        <v>46</v>
      </c>
      <c r="B6" s="21">
        <v>9</v>
      </c>
      <c r="C6" s="21">
        <v>17.5</v>
      </c>
      <c r="D6" s="21">
        <v>0.5</v>
      </c>
      <c r="E6" s="22">
        <f>IF(OR(B6="",C6=""),0,MAX(C6-B6-IF(D6="",0,D6),0))</f>
      </c>
    </row>
    <row r="7" spans="1:5" x14ac:dyDescent="0.25">
      <c r="A7" s="20" t="s">
        <v>47</v>
      </c>
      <c r="B7" s="21">
        <v>9</v>
      </c>
      <c r="C7" s="21">
        <v>18</v>
      </c>
      <c r="D7" s="21">
        <v>0.5</v>
      </c>
      <c r="E7" s="22">
        <f>IF(OR(B7="",C7=""),0,MAX(C7-B7-IF(D7="",0,D7),0))</f>
      </c>
    </row>
    <row r="8" spans="1:5" x14ac:dyDescent="0.25">
      <c r="A8" s="20" t="s">
        <v>48</v>
      </c>
      <c r="B8" s="21">
        <v>8.5</v>
      </c>
      <c r="C8" s="21">
        <v>17</v>
      </c>
      <c r="D8" s="21">
        <v>0.5</v>
      </c>
      <c r="E8" s="22">
        <f>IF(OR(B8="",C8=""),0,MAX(C8-B8-IF(D8="",0,D8),0))</f>
      </c>
    </row>
    <row r="9" spans="1:5" x14ac:dyDescent="0.25">
      <c r="A9" s="20" t="s">
        <v>49</v>
      </c>
      <c r="B9" s="21">
        <v>9</v>
      </c>
      <c r="C9" s="21">
        <v>19</v>
      </c>
      <c r="D9" s="21">
        <v>0.75</v>
      </c>
      <c r="E9" s="22">
        <f>IF(OR(B9="",C9=""),0,MAX(C9-B9-IF(D9="",0,D9),0))</f>
      </c>
    </row>
    <row r="10" spans="1:5" x14ac:dyDescent="0.25">
      <c r="A10" s="20" t="s">
        <v>50</v>
      </c>
      <c r="B10" s="21">
        <v>9</v>
      </c>
      <c r="C10" s="21">
        <v>17</v>
      </c>
      <c r="D10" s="21">
        <v>0.5</v>
      </c>
      <c r="E10" s="22">
        <f>IF(OR(B10="",C10=""),0,MAX(C10-B10-IF(D10="",0,D10),0))</f>
      </c>
    </row>
    <row r="11" spans="1:5" x14ac:dyDescent="0.25">
      <c r="A11" s="20" t="s">
        <v>51</v>
      </c>
      <c r="B11" s="21">
        <v>9</v>
      </c>
      <c r="C11" s="21">
        <v>13</v>
      </c>
      <c r="D11" s="21">
        <v>0</v>
      </c>
      <c r="E11" s="22">
        <f>IF(OR(B11="",C11=""),0,MAX(C11-B11-IF(D11="",0,D11),0))</f>
      </c>
    </row>
    <row r="12" spans="1:5" x14ac:dyDescent="0.25">
      <c r="A12" s="20" t="s">
        <v>52</v>
      </c>
      <c r="B12" s="21"/>
      <c r="C12" s="21"/>
      <c r="D12" s="21"/>
      <c r="E12" s="22">
        <f>IF(OR(B12="",C12=""),0,MAX(C12-B12-IF(D12="",0,D12),0))</f>
      </c>
    </row>
    <row r="13" spans="1:5" x14ac:dyDescent="0.25">
      <c r="A13" s="12" t="s">
        <v>61</v>
      </c>
      <c r="B13" s="12"/>
      <c r="C13" s="12"/>
      <c r="D13" s="12"/>
      <c r="E13" s="23">
        <f>SUM(E6:E12)</f>
      </c>
    </row>
    <row r="15" spans="1:5" x14ac:dyDescent="0.25">
      <c r="A15" s="24" t="s">
        <v>62</v>
      </c>
      <c r="B15" s="24"/>
      <c r="C15" s="24"/>
      <c r="D15" s="24"/>
      <c r="E15" s="24"/>
    </row>
    <row r="16" ht="30" customHeight="1" spans="1:5" x14ac:dyDescent="0.25">
      <c r="A16" s="19" t="s">
        <v>41</v>
      </c>
      <c r="B16" s="19" t="s">
        <v>42</v>
      </c>
      <c r="C16" s="19" t="s">
        <v>43</v>
      </c>
      <c r="D16" s="19" t="s">
        <v>44</v>
      </c>
      <c r="E16" s="19" t="s">
        <v>45</v>
      </c>
    </row>
    <row r="17" spans="1:5" x14ac:dyDescent="0.25">
      <c r="A17" s="20" t="s">
        <v>46</v>
      </c>
      <c r="B17" s="21">
        <v>9</v>
      </c>
      <c r="C17" s="21">
        <v>17</v>
      </c>
      <c r="D17" s="21">
        <v>0.5</v>
      </c>
      <c r="E17" s="22">
        <f>IF(OR(B17="",C17=""),0,MAX(C17-B17-IF(D17="",0,D17),0))</f>
      </c>
    </row>
    <row r="18" spans="1:5" x14ac:dyDescent="0.25">
      <c r="A18" s="20" t="s">
        <v>47</v>
      </c>
      <c r="B18" s="21">
        <v>9</v>
      </c>
      <c r="C18" s="21">
        <v>17</v>
      </c>
      <c r="D18" s="21">
        <v>0.5</v>
      </c>
      <c r="E18" s="22">
        <f>IF(OR(B18="",C18=""),0,MAX(C18-B18-IF(D18="",0,D18),0))</f>
      </c>
    </row>
    <row r="19" spans="1:5" x14ac:dyDescent="0.25">
      <c r="A19" s="20" t="s">
        <v>48</v>
      </c>
      <c r="B19" s="21">
        <v>9</v>
      </c>
      <c r="C19" s="21">
        <v>17</v>
      </c>
      <c r="D19" s="21">
        <v>0.5</v>
      </c>
      <c r="E19" s="22">
        <f>IF(OR(B19="",C19=""),0,MAX(C19-B19-IF(D19="",0,D19),0))</f>
      </c>
    </row>
    <row r="20" spans="1:5" x14ac:dyDescent="0.25">
      <c r="A20" s="20" t="s">
        <v>49</v>
      </c>
      <c r="B20" s="21">
        <v>9</v>
      </c>
      <c r="C20" s="21">
        <v>17</v>
      </c>
      <c r="D20" s="21">
        <v>0.5</v>
      </c>
      <c r="E20" s="22">
        <f>IF(OR(B20="",C20=""),0,MAX(C20-B20-IF(D20="",0,D20),0))</f>
      </c>
    </row>
    <row r="21" spans="1:5" x14ac:dyDescent="0.25">
      <c r="A21" s="20" t="s">
        <v>50</v>
      </c>
      <c r="B21" s="21">
        <v>9</v>
      </c>
      <c r="C21" s="21">
        <v>16.5</v>
      </c>
      <c r="D21" s="21">
        <v>0.5</v>
      </c>
      <c r="E21" s="22">
        <f>IF(OR(B21="",C21=""),0,MAX(C21-B21-IF(D21="",0,D21),0))</f>
      </c>
    </row>
    <row r="22" spans="1:5" x14ac:dyDescent="0.25">
      <c r="A22" s="20" t="s">
        <v>51</v>
      </c>
      <c r="B22" s="21"/>
      <c r="C22" s="21"/>
      <c r="D22" s="21"/>
      <c r="E22" s="22">
        <f>IF(OR(B22="",C22=""),0,MAX(C22-B22-IF(D22="",0,D22),0))</f>
      </c>
    </row>
    <row r="23" spans="1:5" x14ac:dyDescent="0.25">
      <c r="A23" s="20" t="s">
        <v>52</v>
      </c>
      <c r="B23" s="21"/>
      <c r="C23" s="21"/>
      <c r="D23" s="21"/>
      <c r="E23" s="22">
        <f>IF(OR(B23="",C23=""),0,MAX(C23-B23-IF(D23="",0,D23),0))</f>
      </c>
    </row>
    <row r="24" spans="1:5" x14ac:dyDescent="0.25">
      <c r="A24" s="12" t="s">
        <v>63</v>
      </c>
      <c r="B24" s="12"/>
      <c r="C24" s="12"/>
      <c r="D24" s="12"/>
      <c r="E24" s="23">
        <f>SUM(E17:E23)</f>
      </c>
    </row>
    <row r="26" ht="30" customHeight="1" spans="1:5" x14ac:dyDescent="0.25">
      <c r="A26" s="27" t="s">
        <v>64</v>
      </c>
      <c r="B26" s="27"/>
      <c r="C26" s="27"/>
      <c r="D26" s="27"/>
      <c r="E26" s="27"/>
    </row>
    <row r="27" spans="1:5" x14ac:dyDescent="0.25">
      <c r="A27" t="s">
        <v>65</v>
      </c>
      <c r="B27"/>
      <c r="C27"/>
      <c r="D27" s="22">
        <f>MIN(E13,Settings!$B$7)</f>
      </c>
      <c r="E27" s="22">
        <f>MAX(E13-Settings!$B$7,0)</f>
      </c>
    </row>
    <row r="28" spans="1:5" x14ac:dyDescent="0.25">
      <c r="A28" t="s">
        <v>66</v>
      </c>
      <c r="B28"/>
      <c r="C28"/>
      <c r="D28" s="22">
        <f>MIN(E24,Settings!$B$7)</f>
      </c>
      <c r="E28" s="22">
        <f>MAX(E24-Settings!$B$7,0)</f>
      </c>
    </row>
    <row r="30" spans="1:5" x14ac:dyDescent="0.25">
      <c r="A30" s="24" t="s">
        <v>54</v>
      </c>
      <c r="B30" s="24"/>
      <c r="C30" s="24"/>
      <c r="D30" s="24"/>
      <c r="E30" s="24"/>
    </row>
    <row r="31" ht="30" customHeight="1" spans="1:5" x14ac:dyDescent="0.25">
      <c r="A31" s="19" t="s">
        <v>21</v>
      </c>
      <c r="B31" s="19" t="s">
        <v>21</v>
      </c>
      <c r="C31" s="19" t="s">
        <v>21</v>
      </c>
      <c r="D31" s="19" t="s">
        <v>55</v>
      </c>
      <c r="E31" s="19" t="s">
        <v>56</v>
      </c>
    </row>
    <row r="32" spans="1:5" x14ac:dyDescent="0.25">
      <c r="A32" s="12" t="s">
        <v>57</v>
      </c>
      <c r="B32" s="12"/>
      <c r="C32" s="12"/>
      <c r="D32" s="22">
        <f>D27+D28</f>
      </c>
      <c r="E32" s="25">
        <f>ROUND(D32*Settings!$B$6,2)</f>
      </c>
    </row>
    <row r="33" spans="1:5" x14ac:dyDescent="0.25">
      <c r="A33" s="12" t="s">
        <v>58</v>
      </c>
      <c r="B33" s="12"/>
      <c r="C33" s="12"/>
      <c r="D33" s="22">
        <f>E27+E28</f>
      </c>
      <c r="E33" s="25">
        <f>ROUND(D33*Settings!$B$6*Settings!$B$8,2)</f>
      </c>
    </row>
    <row r="34" spans="1:5" x14ac:dyDescent="0.25">
      <c r="A34" s="12" t="s">
        <v>59</v>
      </c>
      <c r="B34" s="12"/>
      <c r="C34" s="12"/>
      <c r="D34" s="23">
        <f>D32+D33</f>
      </c>
      <c r="E34" s="26">
        <f>E32+E33</f>
      </c>
    </row>
    <row r="36" ht="30" customHeight="1" spans="1:5" x14ac:dyDescent="0.25">
      <c r="A36" s="17" t="s">
        <v>29</v>
      </c>
      <c r="B36" s="17"/>
      <c r="C36" s="17"/>
      <c r="D36" s="17"/>
      <c r="E36" s="17"/>
    </row>
  </sheetData>
  <mergeCells count="13">
    <mergeCell ref="A1:E1"/>
    <mergeCell ref="A4:E4"/>
    <mergeCell ref="A13:D13"/>
    <mergeCell ref="A15:E15"/>
    <mergeCell ref="A24:D24"/>
    <mergeCell ref="A26:E26"/>
    <mergeCell ref="A27:C27"/>
    <mergeCell ref="A28:C28"/>
    <mergeCell ref="A30:E30"/>
    <mergeCell ref="A32:C32"/>
    <mergeCell ref="A33:C33"/>
    <mergeCell ref="A34:C34"/>
    <mergeCell ref="A36:E36"/>
  </mergeCells>
  <dataValidations count="9">
    <dataValidation type="decimal" allowBlank="1" showErrorMessage="1" errorTitle="Invalid time in" error="Enter a number between 0 and 24" sqref="B10:B12">
      <formula1>0</formula1>
      <formula2>24</formula2>
    </dataValidation>
    <dataValidation type="decimal" allowBlank="1" showErrorMessage="1" errorTitle="Invalid time in" error="Enter a number between 0 and 24" sqref="B17:B23">
      <formula1>0</formula1>
      <formula2>24</formula2>
    </dataValidation>
    <dataValidation type="decimal" allowBlank="1" showErrorMessage="1" errorTitle="Invalid time in" error="Enter a number between 0 and 24" sqref="B6:B12">
      <formula1>0</formula1>
      <formula2>24</formula2>
    </dataValidation>
    <dataValidation type="decimal" allowBlank="1" showErrorMessage="1" errorTitle="Invalid time out" error="Enter a number between 0 and 24" sqref="C10:C12">
      <formula1>0</formula1>
      <formula2>24</formula2>
    </dataValidation>
    <dataValidation type="decimal" allowBlank="1" showErrorMessage="1" errorTitle="Invalid time out" error="Enter a number between 0 and 24" sqref="C17:C23">
      <formula1>0</formula1>
      <formula2>24</formula2>
    </dataValidation>
    <dataValidation type="decimal" allowBlank="1" showErrorMessage="1" errorTitle="Invalid time out" error="Enter a number between 0 and 24" sqref="C6:C12">
      <formula1>0</formula1>
      <formula2>24</formula2>
    </dataValidation>
    <dataValidation type="decimal" allowBlank="1" showErrorMessage="1" errorTitle="Invalid break length" error="Enter a number between 0 and 12" sqref="D10:D12">
      <formula1>0</formula1>
      <formula2>12</formula2>
    </dataValidation>
    <dataValidation type="decimal" allowBlank="1" showErrorMessage="1" errorTitle="Invalid break length" error="Enter a number between 0 and 12" sqref="D17:D23">
      <formula1>0</formula1>
      <formula2>12</formula2>
    </dataValidation>
    <dataValidation type="decimal" allowBlank="1" showErrorMessage="1" errorTitle="Invalid break length" error="Enter a number between 0 and 12" sqref="D6:D12">
      <formula1>0</formula1>
      <formula2>12</formula2>
    </dataValidation>
  </dataValidations>
  <hyperlinks>
    <hyperlink ref="A36" r:id="rId1"/>
  </hyperlink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workbookViewId="0" showGridLines="0"/>
  </sheetViews>
  <sheetFormatPr defaultRowHeight="15" outlineLevelRow="0" outlineLevelCol="0" x14ac:dyDescent="55"/>
  <cols>
    <col min="1" max="1" width="14" customWidth="1"/>
    <col min="2" max="2" width="10" customWidth="1"/>
    <col min="3" max="4" width="12" customWidth="1"/>
    <col min="5" max="5" width="18" customWidth="1"/>
    <col min="6" max="6" width="16" customWidth="1"/>
    <col min="7" max="7" width="8" hidden="1" customWidth="1"/>
  </cols>
  <sheetData>
    <row r="1" spans="1:6" x14ac:dyDescent="0.25">
      <c r="A1" s="11" t="s">
        <v>12</v>
      </c>
      <c r="B1" s="11"/>
      <c r="C1" s="11"/>
      <c r="D1" s="11"/>
      <c r="E1" s="11"/>
      <c r="F1" s="11"/>
    </row>
    <row r="2" spans="1:5" x14ac:dyDescent="0.25">
      <c r="A2" s="12" t="s">
        <v>39</v>
      </c>
      <c r="B2" s="18">
        <f>Settings!$B$4</f>
      </c>
      <c r="D2" s="12" t="s">
        <v>40</v>
      </c>
      <c r="E2" s="18">
        <f>Settings!$B$5</f>
      </c>
    </row>
    <row r="3" ht="45" customHeight="1" spans="1:6" x14ac:dyDescent="0.25">
      <c r="A3" s="12" t="s">
        <v>67</v>
      </c>
      <c r="B3" s="28">
        <v>46204</v>
      </c>
      <c r="D3" s="2" t="s">
        <v>68</v>
      </c>
      <c r="E3" s="2"/>
      <c r="F3" s="2"/>
    </row>
    <row r="5" ht="30" customHeight="1" spans="1:6" x14ac:dyDescent="0.25">
      <c r="A5" s="19" t="s">
        <v>69</v>
      </c>
      <c r="B5" s="19" t="s">
        <v>41</v>
      </c>
      <c r="C5" s="19" t="s">
        <v>42</v>
      </c>
      <c r="D5" s="19" t="s">
        <v>43</v>
      </c>
      <c r="E5" s="19" t="s">
        <v>44</v>
      </c>
      <c r="F5" s="19" t="s">
        <v>45</v>
      </c>
    </row>
    <row r="6" spans="1:7" x14ac:dyDescent="0.25">
      <c r="A6" s="29">
        <f>IF(0&lt;DAY(EOMONTH('Monthly Timesheet'!$B$3,0)),'Monthly Timesheet'!$B$3+0,"")</f>
      </c>
      <c r="B6" s="30">
        <f>IF(A6="","",CHOOSE(WEEKDAY(A6,2),"Mon","Tue","Wed","Thu","Fri","Sat","Sun"))</f>
      </c>
      <c r="C6" s="21">
        <v>9</v>
      </c>
      <c r="D6" s="21">
        <v>17.5</v>
      </c>
      <c r="E6" s="21">
        <v>0.5</v>
      </c>
      <c r="F6" s="22">
        <f>IF(OR(A6="",C6="",D6=""),0,MAX(D6-C6-IF(E6="",0,E6),0))</f>
      </c>
      <c r="G6" s="31">
        <f>IF(A6="","",INT(0/7)+1)</f>
      </c>
    </row>
    <row r="7" spans="1:7" x14ac:dyDescent="0.25">
      <c r="A7" s="29">
        <f>IF(1&lt;DAY(EOMONTH('Monthly Timesheet'!$B$3,0)),'Monthly Timesheet'!$B$3+1,"")</f>
      </c>
      <c r="B7" s="30">
        <f>IF(A7="","",CHOOSE(WEEKDAY(A7,2),"Mon","Tue","Wed","Thu","Fri","Sat","Sun"))</f>
      </c>
      <c r="C7" s="21">
        <v>9</v>
      </c>
      <c r="D7" s="21">
        <v>18</v>
      </c>
      <c r="E7" s="21">
        <v>0.5</v>
      </c>
      <c r="F7" s="22">
        <f>IF(OR(A7="",C7="",D7=""),0,MAX(D7-C7-IF(E7="",0,E7),0))</f>
      </c>
      <c r="G7" s="31">
        <f>IF(A7="","",INT(1/7)+1)</f>
      </c>
    </row>
    <row r="8" spans="1:7" x14ac:dyDescent="0.25">
      <c r="A8" s="29">
        <f>IF(2&lt;DAY(EOMONTH('Monthly Timesheet'!$B$3,0)),'Monthly Timesheet'!$B$3+2,"")</f>
      </c>
      <c r="B8" s="30">
        <f>IF(A8="","",CHOOSE(WEEKDAY(A8,2),"Mon","Tue","Wed","Thu","Fri","Sat","Sun"))</f>
      </c>
      <c r="C8" s="21">
        <v>8.5</v>
      </c>
      <c r="D8" s="21">
        <v>17</v>
      </c>
      <c r="E8" s="21">
        <v>0.5</v>
      </c>
      <c r="F8" s="22">
        <f>IF(OR(A8="",C8="",D8=""),0,MAX(D8-C8-IF(E8="",0,E8),0))</f>
      </c>
      <c r="G8" s="31">
        <f>IF(A8="","",INT(2/7)+1)</f>
      </c>
    </row>
    <row r="9" spans="1:7" x14ac:dyDescent="0.25">
      <c r="A9" s="29">
        <f>IF(3&lt;DAY(EOMONTH('Monthly Timesheet'!$B$3,0)),'Monthly Timesheet'!$B$3+3,"")</f>
      </c>
      <c r="B9" s="30">
        <f>IF(A9="","",CHOOSE(WEEKDAY(A9,2),"Mon","Tue","Wed","Thu","Fri","Sat","Sun"))</f>
      </c>
      <c r="C9" s="21">
        <v>9</v>
      </c>
      <c r="D9" s="21">
        <v>19</v>
      </c>
      <c r="E9" s="21">
        <v>0.75</v>
      </c>
      <c r="F9" s="22">
        <f>IF(OR(A9="",C9="",D9=""),0,MAX(D9-C9-IF(E9="",0,E9),0))</f>
      </c>
      <c r="G9" s="31">
        <f>IF(A9="","",INT(3/7)+1)</f>
      </c>
    </row>
    <row r="10" spans="1:7" x14ac:dyDescent="0.25">
      <c r="A10" s="29">
        <f>IF(4&lt;DAY(EOMONTH('Monthly Timesheet'!$B$3,0)),'Monthly Timesheet'!$B$3+4,"")</f>
      </c>
      <c r="B10" s="30">
        <f>IF(A10="","",CHOOSE(WEEKDAY(A10,2),"Mon","Tue","Wed","Thu","Fri","Sat","Sun"))</f>
      </c>
      <c r="C10" s="21">
        <v>9</v>
      </c>
      <c r="D10" s="21">
        <v>17</v>
      </c>
      <c r="E10" s="21">
        <v>0.5</v>
      </c>
      <c r="F10" s="22">
        <f>IF(OR(A10="",C10="",D10=""),0,MAX(D10-C10-IF(E10="",0,E10),0))</f>
      </c>
      <c r="G10" s="31">
        <f>IF(A10="","",INT(4/7)+1)</f>
      </c>
    </row>
    <row r="11" spans="1:7" x14ac:dyDescent="0.25">
      <c r="A11" s="29">
        <f>IF(5&lt;DAY(EOMONTH('Monthly Timesheet'!$B$3,0)),'Monthly Timesheet'!$B$3+5,"")</f>
      </c>
      <c r="B11" s="30">
        <f>IF(A11="","",CHOOSE(WEEKDAY(A11,2),"Mon","Tue","Wed","Thu","Fri","Sat","Sun"))</f>
      </c>
      <c r="C11" s="21">
        <v>9</v>
      </c>
      <c r="D11" s="21">
        <v>13</v>
      </c>
      <c r="E11" s="21">
        <v>0</v>
      </c>
      <c r="F11" s="22">
        <f>IF(OR(A11="",C11="",D11=""),0,MAX(D11-C11-IF(E11="",0,E11),0))</f>
      </c>
      <c r="G11" s="31">
        <f>IF(A11="","",INT(5/7)+1)</f>
      </c>
    </row>
    <row r="12" spans="1:7" x14ac:dyDescent="0.25">
      <c r="A12" s="29">
        <f>IF(6&lt;DAY(EOMONTH('Monthly Timesheet'!$B$3,0)),'Monthly Timesheet'!$B$3+6,"")</f>
      </c>
      <c r="B12" s="30">
        <f>IF(A12="","",CHOOSE(WEEKDAY(A12,2),"Mon","Tue","Wed","Thu","Fri","Sat","Sun"))</f>
      </c>
      <c r="C12" s="21"/>
      <c r="D12" s="21"/>
      <c r="E12" s="21"/>
      <c r="F12" s="22">
        <f>IF(OR(A12="",C12="",D12=""),0,MAX(D12-C12-IF(E12="",0,E12),0))</f>
      </c>
      <c r="G12" s="31">
        <f>IF(A12="","",INT(6/7)+1)</f>
      </c>
    </row>
    <row r="13" spans="1:7" x14ac:dyDescent="0.25">
      <c r="A13" s="29">
        <f>IF(7&lt;DAY(EOMONTH('Monthly Timesheet'!$B$3,0)),'Monthly Timesheet'!$B$3+7,"")</f>
      </c>
      <c r="B13" s="30">
        <f>IF(A13="","",CHOOSE(WEEKDAY(A13,2),"Mon","Tue","Wed","Thu","Fri","Sat","Sun"))</f>
      </c>
      <c r="C13" s="21">
        <v>9</v>
      </c>
      <c r="D13" s="21">
        <v>17</v>
      </c>
      <c r="E13" s="21">
        <v>0.5</v>
      </c>
      <c r="F13" s="22">
        <f>IF(OR(A13="",C13="",D13=""),0,MAX(D13-C13-IF(E13="",0,E13),0))</f>
      </c>
      <c r="G13" s="31">
        <f>IF(A13="","",INT(7/7)+1)</f>
      </c>
    </row>
    <row r="14" spans="1:7" x14ac:dyDescent="0.25">
      <c r="A14" s="29">
        <f>IF(8&lt;DAY(EOMONTH('Monthly Timesheet'!$B$3,0)),'Monthly Timesheet'!$B$3+8,"")</f>
      </c>
      <c r="B14" s="30">
        <f>IF(A14="","",CHOOSE(WEEKDAY(A14,2),"Mon","Tue","Wed","Thu","Fri","Sat","Sun"))</f>
      </c>
      <c r="C14" s="21">
        <v>9</v>
      </c>
      <c r="D14" s="21">
        <v>17</v>
      </c>
      <c r="E14" s="21">
        <v>0.5</v>
      </c>
      <c r="F14" s="22">
        <f>IF(OR(A14="",C14="",D14=""),0,MAX(D14-C14-IF(E14="",0,E14),0))</f>
      </c>
      <c r="G14" s="31">
        <f>IF(A14="","",INT(8/7)+1)</f>
      </c>
    </row>
    <row r="15" spans="1:7" x14ac:dyDescent="0.25">
      <c r="A15" s="29">
        <f>IF(9&lt;DAY(EOMONTH('Monthly Timesheet'!$B$3,0)),'Monthly Timesheet'!$B$3+9,"")</f>
      </c>
      <c r="B15" s="30">
        <f>IF(A15="","",CHOOSE(WEEKDAY(A15,2),"Mon","Tue","Wed","Thu","Fri","Sat","Sun"))</f>
      </c>
      <c r="C15" s="21">
        <v>9</v>
      </c>
      <c r="D15" s="21">
        <v>17</v>
      </c>
      <c r="E15" s="21">
        <v>0.5</v>
      </c>
      <c r="F15" s="22">
        <f>IF(OR(A15="",C15="",D15=""),0,MAX(D15-C15-IF(E15="",0,E15),0))</f>
      </c>
      <c r="G15" s="31">
        <f>IF(A15="","",INT(9/7)+1)</f>
      </c>
    </row>
    <row r="16" spans="1:7" x14ac:dyDescent="0.25">
      <c r="A16" s="29">
        <f>IF(10&lt;DAY(EOMONTH('Monthly Timesheet'!$B$3,0)),'Monthly Timesheet'!$B$3+10,"")</f>
      </c>
      <c r="B16" s="30">
        <f>IF(A16="","",CHOOSE(WEEKDAY(A16,2),"Mon","Tue","Wed","Thu","Fri","Sat","Sun"))</f>
      </c>
      <c r="C16" s="21">
        <v>9</v>
      </c>
      <c r="D16" s="21">
        <v>17</v>
      </c>
      <c r="E16" s="21">
        <v>0.5</v>
      </c>
      <c r="F16" s="22">
        <f>IF(OR(A16="",C16="",D16=""),0,MAX(D16-C16-IF(E16="",0,E16),0))</f>
      </c>
      <c r="G16" s="31">
        <f>IF(A16="","",INT(10/7)+1)</f>
      </c>
    </row>
    <row r="17" spans="1:7" x14ac:dyDescent="0.25">
      <c r="A17" s="29">
        <f>IF(11&lt;DAY(EOMONTH('Monthly Timesheet'!$B$3,0)),'Monthly Timesheet'!$B$3+11,"")</f>
      </c>
      <c r="B17" s="30">
        <f>IF(A17="","",CHOOSE(WEEKDAY(A17,2),"Mon","Tue","Wed","Thu","Fri","Sat","Sun"))</f>
      </c>
      <c r="C17" s="21">
        <v>9</v>
      </c>
      <c r="D17" s="21">
        <v>16</v>
      </c>
      <c r="E17" s="21">
        <v>0.5</v>
      </c>
      <c r="F17" s="22">
        <f>IF(OR(A17="",C17="",D17=""),0,MAX(D17-C17-IF(E17="",0,E17),0))</f>
      </c>
      <c r="G17" s="31">
        <f>IF(A17="","",INT(11/7)+1)</f>
      </c>
    </row>
    <row r="18" spans="1:7" x14ac:dyDescent="0.25">
      <c r="A18" s="29">
        <f>IF(12&lt;DAY(EOMONTH('Monthly Timesheet'!$B$3,0)),'Monthly Timesheet'!$B$3+12,"")</f>
      </c>
      <c r="B18" s="30">
        <f>IF(A18="","",CHOOSE(WEEKDAY(A18,2),"Mon","Tue","Wed","Thu","Fri","Sat","Sun"))</f>
      </c>
      <c r="C18" s="21"/>
      <c r="D18" s="21"/>
      <c r="E18" s="21"/>
      <c r="F18" s="22">
        <f>IF(OR(A18="",C18="",D18=""),0,MAX(D18-C18-IF(E18="",0,E18),0))</f>
      </c>
      <c r="G18" s="31">
        <f>IF(A18="","",INT(12/7)+1)</f>
      </c>
    </row>
    <row r="19" spans="1:7" x14ac:dyDescent="0.25">
      <c r="A19" s="29">
        <f>IF(13&lt;DAY(EOMONTH('Monthly Timesheet'!$B$3,0)),'Monthly Timesheet'!$B$3+13,"")</f>
      </c>
      <c r="B19" s="30">
        <f>IF(A19="","",CHOOSE(WEEKDAY(A19,2),"Mon","Tue","Wed","Thu","Fri","Sat","Sun"))</f>
      </c>
      <c r="C19" s="21"/>
      <c r="D19" s="21"/>
      <c r="E19" s="21"/>
      <c r="F19" s="22">
        <f>IF(OR(A19="",C19="",D19=""),0,MAX(D19-C19-IF(E19="",0,E19),0))</f>
      </c>
      <c r="G19" s="31">
        <f>IF(A19="","",INT(13/7)+1)</f>
      </c>
    </row>
    <row r="20" spans="1:7" x14ac:dyDescent="0.25">
      <c r="A20" s="29">
        <f>IF(14&lt;DAY(EOMONTH('Monthly Timesheet'!$B$3,0)),'Monthly Timesheet'!$B$3+14,"")</f>
      </c>
      <c r="B20" s="30">
        <f>IF(A20="","",CHOOSE(WEEKDAY(A20,2),"Mon","Tue","Wed","Thu","Fri","Sat","Sun"))</f>
      </c>
      <c r="C20" s="21">
        <v>9</v>
      </c>
      <c r="D20" s="21">
        <v>16</v>
      </c>
      <c r="E20" s="21">
        <v>0.5</v>
      </c>
      <c r="F20" s="22">
        <f>IF(OR(A20="",C20="",D20=""),0,MAX(D20-C20-IF(E20="",0,E20),0))</f>
      </c>
      <c r="G20" s="31">
        <f>IF(A20="","",INT(14/7)+1)</f>
      </c>
    </row>
    <row r="21" spans="1:7" x14ac:dyDescent="0.25">
      <c r="A21" s="29">
        <f>IF(15&lt;DAY(EOMONTH('Monthly Timesheet'!$B$3,0)),'Monthly Timesheet'!$B$3+15,"")</f>
      </c>
      <c r="B21" s="30">
        <f>IF(A21="","",CHOOSE(WEEKDAY(A21,2),"Mon","Tue","Wed","Thu","Fri","Sat","Sun"))</f>
      </c>
      <c r="C21" s="21">
        <v>9</v>
      </c>
      <c r="D21" s="21">
        <v>16</v>
      </c>
      <c r="E21" s="21">
        <v>0.5</v>
      </c>
      <c r="F21" s="22">
        <f>IF(OR(A21="",C21="",D21=""),0,MAX(D21-C21-IF(E21="",0,E21),0))</f>
      </c>
      <c r="G21" s="31">
        <f>IF(A21="","",INT(15/7)+1)</f>
      </c>
    </row>
    <row r="22" spans="1:7" x14ac:dyDescent="0.25">
      <c r="A22" s="29">
        <f>IF(16&lt;DAY(EOMONTH('Monthly Timesheet'!$B$3,0)),'Monthly Timesheet'!$B$3+16,"")</f>
      </c>
      <c r="B22" s="30">
        <f>IF(A22="","",CHOOSE(WEEKDAY(A22,2),"Mon","Tue","Wed","Thu","Fri","Sat","Sun"))</f>
      </c>
      <c r="C22" s="21"/>
      <c r="D22" s="21"/>
      <c r="E22" s="21"/>
      <c r="F22" s="22">
        <f>IF(OR(A22="",C22="",D22=""),0,MAX(D22-C22-IF(E22="",0,E22),0))</f>
      </c>
      <c r="G22" s="31">
        <f>IF(A22="","",INT(16/7)+1)</f>
      </c>
    </row>
    <row r="23" spans="1:7" x14ac:dyDescent="0.25">
      <c r="A23" s="29">
        <f>IF(17&lt;DAY(EOMONTH('Monthly Timesheet'!$B$3,0)),'Monthly Timesheet'!$B$3+17,"")</f>
      </c>
      <c r="B23" s="30">
        <f>IF(A23="","",CHOOSE(WEEKDAY(A23,2),"Mon","Tue","Wed","Thu","Fri","Sat","Sun"))</f>
      </c>
      <c r="C23" s="21">
        <v>9</v>
      </c>
      <c r="D23" s="21">
        <v>17</v>
      </c>
      <c r="E23" s="21">
        <v>0.5</v>
      </c>
      <c r="F23" s="22">
        <f>IF(OR(A23="",C23="",D23=""),0,MAX(D23-C23-IF(E23="",0,E23),0))</f>
      </c>
      <c r="G23" s="31">
        <f>IF(A23="","",INT(17/7)+1)</f>
      </c>
    </row>
    <row r="24" spans="1:7" x14ac:dyDescent="0.25">
      <c r="A24" s="29">
        <f>IF(18&lt;DAY(EOMONTH('Monthly Timesheet'!$B$3,0)),'Monthly Timesheet'!$B$3+18,"")</f>
      </c>
      <c r="B24" s="30">
        <f>IF(A24="","",CHOOSE(WEEKDAY(A24,2),"Mon","Tue","Wed","Thu","Fri","Sat","Sun"))</f>
      </c>
      <c r="C24" s="21">
        <v>9</v>
      </c>
      <c r="D24" s="21">
        <v>17</v>
      </c>
      <c r="E24" s="21">
        <v>0.5</v>
      </c>
      <c r="F24" s="22">
        <f>IF(OR(A24="",C24="",D24=""),0,MAX(D24-C24-IF(E24="",0,E24),0))</f>
      </c>
      <c r="G24" s="31">
        <f>IF(A24="","",INT(18/7)+1)</f>
      </c>
    </row>
    <row r="25" spans="1:7" x14ac:dyDescent="0.25">
      <c r="A25" s="29">
        <f>IF(19&lt;DAY(EOMONTH('Monthly Timesheet'!$B$3,0)),'Monthly Timesheet'!$B$3+19,"")</f>
      </c>
      <c r="B25" s="30">
        <f>IF(A25="","",CHOOSE(WEEKDAY(A25,2),"Mon","Tue","Wed","Thu","Fri","Sat","Sun"))</f>
      </c>
      <c r="C25" s="21"/>
      <c r="D25" s="21"/>
      <c r="E25" s="21"/>
      <c r="F25" s="22">
        <f>IF(OR(A25="",C25="",D25=""),0,MAX(D25-C25-IF(E25="",0,E25),0))</f>
      </c>
      <c r="G25" s="31">
        <f>IF(A25="","",INT(19/7)+1)</f>
      </c>
    </row>
    <row r="26" spans="1:7" x14ac:dyDescent="0.25">
      <c r="A26" s="29">
        <f>IF(20&lt;DAY(EOMONTH('Monthly Timesheet'!$B$3,0)),'Monthly Timesheet'!$B$3+20,"")</f>
      </c>
      <c r="B26" s="30">
        <f>IF(A26="","",CHOOSE(WEEKDAY(A26,2),"Mon","Tue","Wed","Thu","Fri","Sat","Sun"))</f>
      </c>
      <c r="C26" s="21"/>
      <c r="D26" s="21"/>
      <c r="E26" s="21"/>
      <c r="F26" s="22">
        <f>IF(OR(A26="",C26="",D26=""),0,MAX(D26-C26-IF(E26="",0,E26),0))</f>
      </c>
      <c r="G26" s="31">
        <f>IF(A26="","",INT(20/7)+1)</f>
      </c>
    </row>
    <row r="27" spans="1:7" x14ac:dyDescent="0.25">
      <c r="A27" s="29">
        <f>IF(21&lt;DAY(EOMONTH('Monthly Timesheet'!$B$3,0)),'Monthly Timesheet'!$B$3+21,"")</f>
      </c>
      <c r="B27" s="30">
        <f>IF(A27="","",CHOOSE(WEEKDAY(A27,2),"Mon","Tue","Wed","Thu","Fri","Sat","Sun"))</f>
      </c>
      <c r="C27" s="21">
        <v>9</v>
      </c>
      <c r="D27" s="21">
        <v>17</v>
      </c>
      <c r="E27" s="21">
        <v>0.5</v>
      </c>
      <c r="F27" s="22">
        <f>IF(OR(A27="",C27="",D27=""),0,MAX(D27-C27-IF(E27="",0,E27),0))</f>
      </c>
      <c r="G27" s="31">
        <f>IF(A27="","",INT(21/7)+1)</f>
      </c>
    </row>
    <row r="28" spans="1:7" x14ac:dyDescent="0.25">
      <c r="A28" s="29">
        <f>IF(22&lt;DAY(EOMONTH('Monthly Timesheet'!$B$3,0)),'Monthly Timesheet'!$B$3+22,"")</f>
      </c>
      <c r="B28" s="30">
        <f>IF(A28="","",CHOOSE(WEEKDAY(A28,2),"Mon","Tue","Wed","Thu","Fri","Sat","Sun"))</f>
      </c>
      <c r="C28" s="21">
        <v>9</v>
      </c>
      <c r="D28" s="21">
        <v>17</v>
      </c>
      <c r="E28" s="21">
        <v>0.5</v>
      </c>
      <c r="F28" s="22">
        <f>IF(OR(A28="",C28="",D28=""),0,MAX(D28-C28-IF(E28="",0,E28),0))</f>
      </c>
      <c r="G28" s="31">
        <f>IF(A28="","",INT(22/7)+1)</f>
      </c>
    </row>
    <row r="29" spans="1:7" x14ac:dyDescent="0.25">
      <c r="A29" s="29">
        <f>IF(23&lt;DAY(EOMONTH('Monthly Timesheet'!$B$3,0)),'Monthly Timesheet'!$B$3+23,"")</f>
      </c>
      <c r="B29" s="30">
        <f>IF(A29="","",CHOOSE(WEEKDAY(A29,2),"Mon","Tue","Wed","Thu","Fri","Sat","Sun"))</f>
      </c>
      <c r="C29" s="21">
        <v>9</v>
      </c>
      <c r="D29" s="21">
        <v>17</v>
      </c>
      <c r="E29" s="21">
        <v>0.5</v>
      </c>
      <c r="F29" s="22">
        <f>IF(OR(A29="",C29="",D29=""),0,MAX(D29-C29-IF(E29="",0,E29),0))</f>
      </c>
      <c r="G29" s="31">
        <f>IF(A29="","",INT(23/7)+1)</f>
      </c>
    </row>
    <row r="30" spans="1:7" x14ac:dyDescent="0.25">
      <c r="A30" s="29">
        <f>IF(24&lt;DAY(EOMONTH('Monthly Timesheet'!$B$3,0)),'Monthly Timesheet'!$B$3+24,"")</f>
      </c>
      <c r="B30" s="30">
        <f>IF(A30="","",CHOOSE(WEEKDAY(A30,2),"Mon","Tue","Wed","Thu","Fri","Sat","Sun"))</f>
      </c>
      <c r="C30" s="21">
        <v>9</v>
      </c>
      <c r="D30" s="21">
        <v>17</v>
      </c>
      <c r="E30" s="21">
        <v>0.5</v>
      </c>
      <c r="F30" s="22">
        <f>IF(OR(A30="",C30="",D30=""),0,MAX(D30-C30-IF(E30="",0,E30),0))</f>
      </c>
      <c r="G30" s="31">
        <f>IF(A30="","",INT(24/7)+1)</f>
      </c>
    </row>
    <row r="31" spans="1:7" x14ac:dyDescent="0.25">
      <c r="A31" s="29">
        <f>IF(25&lt;DAY(EOMONTH('Monthly Timesheet'!$B$3,0)),'Monthly Timesheet'!$B$3+25,"")</f>
      </c>
      <c r="B31" s="30">
        <f>IF(A31="","",CHOOSE(WEEKDAY(A31,2),"Mon","Tue","Wed","Thu","Fri","Sat","Sun"))</f>
      </c>
      <c r="C31" s="21">
        <v>9</v>
      </c>
      <c r="D31" s="21">
        <v>17</v>
      </c>
      <c r="E31" s="21">
        <v>0.5</v>
      </c>
      <c r="F31" s="22">
        <f>IF(OR(A31="",C31="",D31=""),0,MAX(D31-C31-IF(E31="",0,E31),0))</f>
      </c>
      <c r="G31" s="31">
        <f>IF(A31="","",INT(25/7)+1)</f>
      </c>
    </row>
    <row r="32" spans="1:7" x14ac:dyDescent="0.25">
      <c r="A32" s="29">
        <f>IF(26&lt;DAY(EOMONTH('Monthly Timesheet'!$B$3,0)),'Monthly Timesheet'!$B$3+26,"")</f>
      </c>
      <c r="B32" s="30">
        <f>IF(A32="","",CHOOSE(WEEKDAY(A32,2),"Mon","Tue","Wed","Thu","Fri","Sat","Sun"))</f>
      </c>
      <c r="C32" s="21"/>
      <c r="D32" s="21"/>
      <c r="E32" s="21"/>
      <c r="F32" s="22">
        <f>IF(OR(A32="",C32="",D32=""),0,MAX(D32-C32-IF(E32="",0,E32),0))</f>
      </c>
      <c r="G32" s="31">
        <f>IF(A32="","",INT(26/7)+1)</f>
      </c>
    </row>
    <row r="33" spans="1:7" x14ac:dyDescent="0.25">
      <c r="A33" s="29">
        <f>IF(27&lt;DAY(EOMONTH('Monthly Timesheet'!$B$3,0)),'Monthly Timesheet'!$B$3+27,"")</f>
      </c>
      <c r="B33" s="30">
        <f>IF(A33="","",CHOOSE(WEEKDAY(A33,2),"Mon","Tue","Wed","Thu","Fri","Sat","Sun"))</f>
      </c>
      <c r="C33" s="21"/>
      <c r="D33" s="21"/>
      <c r="E33" s="21"/>
      <c r="F33" s="22">
        <f>IF(OR(A33="",C33="",D33=""),0,MAX(D33-C33-IF(E33="",0,E33),0))</f>
      </c>
      <c r="G33" s="31">
        <f>IF(A33="","",INT(27/7)+1)</f>
      </c>
    </row>
    <row r="34" spans="1:7" x14ac:dyDescent="0.25">
      <c r="A34" s="29">
        <f>IF(28&lt;DAY(EOMONTH('Monthly Timesheet'!$B$3,0)),'Monthly Timesheet'!$B$3+28,"")</f>
      </c>
      <c r="B34" s="30">
        <f>IF(A34="","",CHOOSE(WEEKDAY(A34,2),"Mon","Tue","Wed","Thu","Fri","Sat","Sun"))</f>
      </c>
      <c r="C34" s="21">
        <v>9</v>
      </c>
      <c r="D34" s="21">
        <v>17</v>
      </c>
      <c r="E34" s="21">
        <v>0.5</v>
      </c>
      <c r="F34" s="22">
        <f>IF(OR(A34="",C34="",D34=""),0,MAX(D34-C34-IF(E34="",0,E34),0))</f>
      </c>
      <c r="G34" s="31">
        <f>IF(A34="","",INT(28/7)+1)</f>
      </c>
    </row>
    <row r="35" spans="1:7" x14ac:dyDescent="0.25">
      <c r="A35" s="29">
        <f>IF(29&lt;DAY(EOMONTH('Monthly Timesheet'!$B$3,0)),'Monthly Timesheet'!$B$3+29,"")</f>
      </c>
      <c r="B35" s="30">
        <f>IF(A35="","",CHOOSE(WEEKDAY(A35,2),"Mon","Tue","Wed","Thu","Fri","Sat","Sun"))</f>
      </c>
      <c r="C35" s="21">
        <v>9</v>
      </c>
      <c r="D35" s="21">
        <v>17</v>
      </c>
      <c r="E35" s="21">
        <v>0.5</v>
      </c>
      <c r="F35" s="22">
        <f>IF(OR(A35="",C35="",D35=""),0,MAX(D35-C35-IF(E35="",0,E35),0))</f>
      </c>
      <c r="G35" s="31">
        <f>IF(A35="","",INT(29/7)+1)</f>
      </c>
    </row>
    <row r="36" spans="1:7" x14ac:dyDescent="0.25">
      <c r="A36" s="29">
        <f>IF(30&lt;DAY(EOMONTH('Monthly Timesheet'!$B$3,0)),'Monthly Timesheet'!$B$3+30,"")</f>
      </c>
      <c r="B36" s="30">
        <f>IF(A36="","",CHOOSE(WEEKDAY(A36,2),"Mon","Tue","Wed","Thu","Fri","Sat","Sun"))</f>
      </c>
      <c r="C36" s="21">
        <v>9</v>
      </c>
      <c r="D36" s="21">
        <v>16</v>
      </c>
      <c r="E36" s="21">
        <v>0.5</v>
      </c>
      <c r="F36" s="22">
        <f>IF(OR(A36="",C36="",D36=""),0,MAX(D36-C36-IF(E36="",0,E36),0))</f>
      </c>
      <c r="G36" s="31">
        <f>IF(A36="","",INT(30/7)+1)</f>
      </c>
    </row>
    <row r="37" spans="1:6" x14ac:dyDescent="0.25">
      <c r="A37" s="12" t="s">
        <v>70</v>
      </c>
      <c r="B37" s="12"/>
      <c r="C37" s="12"/>
      <c r="D37" s="12"/>
      <c r="E37" s="12"/>
      <c r="F37" s="23">
        <f>SUM(F6:F36)</f>
      </c>
    </row>
    <row r="39" spans="1:6" x14ac:dyDescent="0.25">
      <c r="A39" s="24" t="s">
        <v>71</v>
      </c>
      <c r="B39" s="24"/>
      <c r="C39" s="24"/>
      <c r="D39" s="24"/>
      <c r="E39" s="24"/>
      <c r="F39" s="24"/>
    </row>
    <row r="40" ht="30" customHeight="1" spans="1:6" x14ac:dyDescent="0.25">
      <c r="A40" s="19" t="s">
        <v>72</v>
      </c>
      <c r="B40" s="19" t="s">
        <v>21</v>
      </c>
      <c r="C40" s="19" t="s">
        <v>21</v>
      </c>
      <c r="D40" s="19" t="s">
        <v>73</v>
      </c>
      <c r="E40" s="19" t="s">
        <v>74</v>
      </c>
      <c r="F40" s="19" t="s">
        <v>75</v>
      </c>
    </row>
    <row r="41" spans="1:6" x14ac:dyDescent="0.25">
      <c r="A41" s="20" t="s">
        <v>76</v>
      </c>
      <c r="B41" s="20"/>
      <c r="C41" s="20"/>
      <c r="D41" s="22">
        <f>SUMIF($G$6:$G$36,1,$F$6:$F$36)</f>
      </c>
      <c r="E41" s="22">
        <f>MIN(D41,Settings!$B$7)</f>
      </c>
      <c r="F41" s="22">
        <f>MAX(D41-Settings!$B$7,0)</f>
      </c>
    </row>
    <row r="42" spans="1:6" x14ac:dyDescent="0.25">
      <c r="A42" s="20" t="s">
        <v>77</v>
      </c>
      <c r="B42" s="20"/>
      <c r="C42" s="20"/>
      <c r="D42" s="22">
        <f>SUMIF($G$6:$G$36,2,$F$6:$F$36)</f>
      </c>
      <c r="E42" s="22">
        <f>MIN(D42,Settings!$B$7)</f>
      </c>
      <c r="F42" s="22">
        <f>MAX(D42-Settings!$B$7,0)</f>
      </c>
    </row>
    <row r="43" spans="1:6" x14ac:dyDescent="0.25">
      <c r="A43" s="20" t="s">
        <v>78</v>
      </c>
      <c r="B43" s="20"/>
      <c r="C43" s="20"/>
      <c r="D43" s="22">
        <f>SUMIF($G$6:$G$36,3,$F$6:$F$36)</f>
      </c>
      <c r="E43" s="22">
        <f>MIN(D43,Settings!$B$7)</f>
      </c>
      <c r="F43" s="22">
        <f>MAX(D43-Settings!$B$7,0)</f>
      </c>
    </row>
    <row r="44" spans="1:6" x14ac:dyDescent="0.25">
      <c r="A44" s="20" t="s">
        <v>79</v>
      </c>
      <c r="B44" s="20"/>
      <c r="C44" s="20"/>
      <c r="D44" s="22">
        <f>SUMIF($G$6:$G$36,4,$F$6:$F$36)</f>
      </c>
      <c r="E44" s="22">
        <f>MIN(D44,Settings!$B$7)</f>
      </c>
      <c r="F44" s="22">
        <f>MAX(D44-Settings!$B$7,0)</f>
      </c>
    </row>
    <row r="45" spans="1:6" x14ac:dyDescent="0.25">
      <c r="A45" s="20" t="s">
        <v>80</v>
      </c>
      <c r="B45" s="20"/>
      <c r="C45" s="20"/>
      <c r="D45" s="22">
        <f>SUMIF($G$6:$G$36,5,$F$6:$F$36)</f>
      </c>
      <c r="E45" s="22">
        <f>MIN(D45,Settings!$B$7)</f>
      </c>
      <c r="F45" s="22">
        <f>MAX(D45-Settings!$B$7,0)</f>
      </c>
    </row>
    <row r="47" spans="1:5" x14ac:dyDescent="0.25">
      <c r="A47" s="24" t="s">
        <v>54</v>
      </c>
      <c r="B47" s="24"/>
      <c r="C47" s="24"/>
      <c r="D47" s="24"/>
      <c r="E47" s="24"/>
    </row>
    <row r="48" ht="30" customHeight="1" spans="1:5" x14ac:dyDescent="0.25">
      <c r="A48" s="19" t="s">
        <v>21</v>
      </c>
      <c r="B48" s="19" t="s">
        <v>21</v>
      </c>
      <c r="C48" s="19" t="s">
        <v>21</v>
      </c>
      <c r="D48" s="19" t="s">
        <v>55</v>
      </c>
      <c r="E48" s="19" t="s">
        <v>56</v>
      </c>
    </row>
    <row r="49" spans="1:5" x14ac:dyDescent="0.25">
      <c r="A49" s="12" t="s">
        <v>57</v>
      </c>
      <c r="B49" s="12"/>
      <c r="C49" s="12"/>
      <c r="D49" s="22">
        <f>SUM(E41:E45)</f>
      </c>
      <c r="E49" s="25">
        <f>ROUND(D49*Settings!$B$6,2)</f>
      </c>
    </row>
    <row r="50" spans="1:5" x14ac:dyDescent="0.25">
      <c r="A50" s="12" t="s">
        <v>58</v>
      </c>
      <c r="B50" s="12"/>
      <c r="C50" s="12"/>
      <c r="D50" s="22">
        <f>SUM(F41:F45)</f>
      </c>
      <c r="E50" s="25">
        <f>ROUND(D50*Settings!$B$6*Settings!$B$8,2)</f>
      </c>
    </row>
    <row r="51" spans="1:5" x14ac:dyDescent="0.25">
      <c r="A51" s="12" t="s">
        <v>59</v>
      </c>
      <c r="B51" s="12"/>
      <c r="C51" s="12"/>
      <c r="D51" s="23">
        <f>D49+D50</f>
      </c>
      <c r="E51" s="26">
        <f>E49+E50</f>
      </c>
    </row>
    <row r="53" ht="30" customHeight="1" spans="1:6" x14ac:dyDescent="0.25">
      <c r="A53" s="17" t="s">
        <v>29</v>
      </c>
      <c r="B53" s="17"/>
      <c r="C53" s="17"/>
      <c r="D53" s="17"/>
      <c r="E53" s="17"/>
      <c r="F53" s="17"/>
    </row>
  </sheetData>
  <mergeCells count="14">
    <mergeCell ref="A1:F1"/>
    <mergeCell ref="D3:F3"/>
    <mergeCell ref="A37:E37"/>
    <mergeCell ref="A39:F39"/>
    <mergeCell ref="A41:C41"/>
    <mergeCell ref="A42:C42"/>
    <mergeCell ref="A43:C43"/>
    <mergeCell ref="A44:C44"/>
    <mergeCell ref="A45:C45"/>
    <mergeCell ref="A47:E47"/>
    <mergeCell ref="A49:C49"/>
    <mergeCell ref="A50:C50"/>
    <mergeCell ref="A51:C51"/>
    <mergeCell ref="A53:F53"/>
  </mergeCells>
  <dataValidations count="6">
    <dataValidation type="decimal" allowBlank="1" showErrorMessage="1" errorTitle="Invalid time in" error="Enter a number between 0 and 24" sqref="C10:C36">
      <formula1>0</formula1>
      <formula2>24</formula2>
    </dataValidation>
    <dataValidation type="decimal" allowBlank="1" showErrorMessage="1" errorTitle="Invalid time in" error="Enter a number between 0 and 24" sqref="C6:C36">
      <formula1>0</formula1>
      <formula2>24</formula2>
    </dataValidation>
    <dataValidation type="decimal" allowBlank="1" showErrorMessage="1" errorTitle="Invalid time out" error="Enter a number between 0 and 24" sqref="D10:D36">
      <formula1>0</formula1>
      <formula2>24</formula2>
    </dataValidation>
    <dataValidation type="decimal" allowBlank="1" showErrorMessage="1" errorTitle="Invalid time out" error="Enter a number between 0 and 24" sqref="D6:D36">
      <formula1>0</formula1>
      <formula2>24</formula2>
    </dataValidation>
    <dataValidation type="decimal" allowBlank="1" showErrorMessage="1" errorTitle="Invalid break length" error="Enter a number between 0 and 12" sqref="E10:E36">
      <formula1>0</formula1>
      <formula2>12</formula2>
    </dataValidation>
    <dataValidation type="decimal" allowBlank="1" showErrorMessage="1" errorTitle="Invalid break length" error="Enter a number between 0 and 12" sqref="E6:E36">
      <formula1>0</formula1>
      <formula2>12</formula2>
    </dataValidation>
  </dataValidations>
  <hyperlinks>
    <hyperlink ref="A53"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Settings</vt:lpstr>
      <vt:lpstr>Weekly Timesheet</vt:lpstr>
      <vt:lpstr>Bi-Weekly Timesheet</vt:lpstr>
      <vt:lpstr>Monthly Timesheet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2026-07-26T12:07:21Z</dcterms:created>
  <dcterms:modified xsi:type="dcterms:W3CDTF">2026-07-26T12:07:21Z</dcterms:modified>
</cp:coreProperties>
</file>